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30" i="1" l="1"/>
  <c r="G630" i="1" s="1"/>
  <c r="G629" i="1"/>
  <c r="E629" i="1"/>
  <c r="F629" i="1" s="1"/>
  <c r="G628" i="1"/>
  <c r="F628" i="1"/>
  <c r="E628" i="1"/>
  <c r="E627" i="1"/>
  <c r="G627" i="1" s="1"/>
  <c r="E626" i="1"/>
  <c r="G626" i="1" s="1"/>
  <c r="G625" i="1"/>
  <c r="E625" i="1"/>
  <c r="F625" i="1" s="1"/>
  <c r="G624" i="1"/>
  <c r="F624" i="1"/>
  <c r="E624" i="1"/>
  <c r="E623" i="1"/>
  <c r="G623" i="1" s="1"/>
  <c r="E622" i="1"/>
  <c r="G622" i="1" s="1"/>
  <c r="G621" i="1"/>
  <c r="E621" i="1"/>
  <c r="F621" i="1" s="1"/>
  <c r="G620" i="1"/>
  <c r="F620" i="1"/>
  <c r="E620" i="1"/>
  <c r="E619" i="1"/>
  <c r="G619" i="1" s="1"/>
  <c r="E618" i="1"/>
  <c r="G618" i="1" s="1"/>
  <c r="G617" i="1"/>
  <c r="E617" i="1"/>
  <c r="F617" i="1" s="1"/>
  <c r="G616" i="1"/>
  <c r="F616" i="1"/>
  <c r="E616" i="1"/>
  <c r="E615" i="1"/>
  <c r="G615" i="1" s="1"/>
  <c r="E614" i="1"/>
  <c r="G614" i="1" s="1"/>
  <c r="G613" i="1"/>
  <c r="E613" i="1"/>
  <c r="F613" i="1" s="1"/>
  <c r="G612" i="1"/>
  <c r="F612" i="1"/>
  <c r="E612" i="1"/>
  <c r="E611" i="1"/>
  <c r="G611" i="1" s="1"/>
  <c r="E610" i="1"/>
  <c r="G610" i="1" s="1"/>
  <c r="G609" i="1"/>
  <c r="E609" i="1"/>
  <c r="F609" i="1" s="1"/>
  <c r="G608" i="1"/>
  <c r="F608" i="1"/>
  <c r="E608" i="1"/>
  <c r="E607" i="1"/>
  <c r="G607" i="1" s="1"/>
  <c r="E606" i="1"/>
  <c r="G606" i="1" s="1"/>
  <c r="G605" i="1"/>
  <c r="E605" i="1"/>
  <c r="F605" i="1" s="1"/>
  <c r="G604" i="1"/>
  <c r="F604" i="1"/>
  <c r="E604" i="1"/>
  <c r="E603" i="1"/>
  <c r="G603" i="1" s="1"/>
  <c r="E602" i="1"/>
  <c r="G602" i="1" s="1"/>
  <c r="G601" i="1"/>
  <c r="E601" i="1"/>
  <c r="F601" i="1" s="1"/>
  <c r="G600" i="1"/>
  <c r="F600" i="1"/>
  <c r="E600" i="1"/>
  <c r="E599" i="1"/>
  <c r="G599" i="1" s="1"/>
  <c r="E598" i="1"/>
  <c r="G598" i="1" s="1"/>
  <c r="G597" i="1"/>
  <c r="E597" i="1"/>
  <c r="F597" i="1" s="1"/>
  <c r="G596" i="1"/>
  <c r="F596" i="1"/>
  <c r="E596" i="1"/>
  <c r="E595" i="1"/>
  <c r="G595" i="1" s="1"/>
  <c r="E594" i="1"/>
  <c r="G594" i="1" s="1"/>
  <c r="G593" i="1"/>
  <c r="E593" i="1"/>
  <c r="F593" i="1" s="1"/>
  <c r="G592" i="1"/>
  <c r="F592" i="1"/>
  <c r="E592" i="1"/>
  <c r="E591" i="1"/>
  <c r="G591" i="1" s="1"/>
  <c r="E590" i="1"/>
  <c r="G590" i="1" s="1"/>
  <c r="G589" i="1"/>
  <c r="E589" i="1"/>
  <c r="F589" i="1" s="1"/>
  <c r="G588" i="1"/>
  <c r="F588" i="1"/>
  <c r="E588" i="1"/>
  <c r="E587" i="1"/>
  <c r="E586" i="1"/>
  <c r="G586" i="1" s="1"/>
  <c r="G585" i="1"/>
  <c r="E585" i="1"/>
  <c r="F585" i="1" s="1"/>
  <c r="G584" i="1"/>
  <c r="F584" i="1"/>
  <c r="E584" i="1"/>
  <c r="E583" i="1"/>
  <c r="E582" i="1"/>
  <c r="G582" i="1" s="1"/>
  <c r="G581" i="1"/>
  <c r="E581" i="1"/>
  <c r="F581" i="1" s="1"/>
  <c r="G580" i="1"/>
  <c r="F580" i="1"/>
  <c r="E580" i="1"/>
  <c r="E579" i="1"/>
  <c r="E578" i="1"/>
  <c r="G578" i="1" s="1"/>
  <c r="G577" i="1"/>
  <c r="E577" i="1"/>
  <c r="F577" i="1" s="1"/>
  <c r="G576" i="1"/>
  <c r="F576" i="1"/>
  <c r="E576" i="1"/>
  <c r="E575" i="1"/>
  <c r="E574" i="1"/>
  <c r="G574" i="1" s="1"/>
  <c r="G573" i="1"/>
  <c r="E573" i="1"/>
  <c r="F573" i="1" s="1"/>
  <c r="G572" i="1"/>
  <c r="F572" i="1"/>
  <c r="E572" i="1"/>
  <c r="E571" i="1"/>
  <c r="E570" i="1"/>
  <c r="G570" i="1" s="1"/>
  <c r="G569" i="1"/>
  <c r="E569" i="1"/>
  <c r="F569" i="1" s="1"/>
  <c r="G568" i="1"/>
  <c r="F568" i="1"/>
  <c r="E568" i="1"/>
  <c r="E567" i="1"/>
  <c r="E566" i="1"/>
  <c r="G566" i="1" s="1"/>
  <c r="G565" i="1"/>
  <c r="E565" i="1"/>
  <c r="F565" i="1" s="1"/>
  <c r="G564" i="1"/>
  <c r="F564" i="1"/>
  <c r="E564" i="1"/>
  <c r="E563" i="1"/>
  <c r="E562" i="1"/>
  <c r="G562" i="1" s="1"/>
  <c r="G561" i="1"/>
  <c r="E561" i="1"/>
  <c r="F561" i="1" s="1"/>
  <c r="G560" i="1"/>
  <c r="F560" i="1"/>
  <c r="E560" i="1"/>
  <c r="F559" i="1"/>
  <c r="E559" i="1"/>
  <c r="G559" i="1" s="1"/>
  <c r="E558" i="1"/>
  <c r="G557" i="1"/>
  <c r="E557" i="1"/>
  <c r="F557" i="1" s="1"/>
  <c r="G556" i="1"/>
  <c r="F556" i="1"/>
  <c r="E556" i="1"/>
  <c r="E555" i="1"/>
  <c r="G555" i="1" s="1"/>
  <c r="E554" i="1"/>
  <c r="G553" i="1"/>
  <c r="E553" i="1"/>
  <c r="F553" i="1" s="1"/>
  <c r="G552" i="1"/>
  <c r="F552" i="1"/>
  <c r="E552" i="1"/>
  <c r="E551" i="1"/>
  <c r="G551" i="1" s="1"/>
  <c r="E550" i="1"/>
  <c r="G549" i="1"/>
  <c r="E549" i="1"/>
  <c r="F549" i="1" s="1"/>
  <c r="G548" i="1"/>
  <c r="F548" i="1"/>
  <c r="E548" i="1"/>
  <c r="E547" i="1"/>
  <c r="G547" i="1" s="1"/>
  <c r="E546" i="1"/>
  <c r="G545" i="1"/>
  <c r="E545" i="1"/>
  <c r="F545" i="1" s="1"/>
  <c r="G544" i="1"/>
  <c r="F544" i="1"/>
  <c r="E544" i="1"/>
  <c r="E543" i="1"/>
  <c r="G543" i="1" s="1"/>
  <c r="E542" i="1"/>
  <c r="G541" i="1"/>
  <c r="E541" i="1"/>
  <c r="F541" i="1" s="1"/>
  <c r="G540" i="1"/>
  <c r="F540" i="1"/>
  <c r="E540" i="1"/>
  <c r="E539" i="1"/>
  <c r="G539" i="1" s="1"/>
  <c r="E538" i="1"/>
  <c r="G537" i="1"/>
  <c r="E537" i="1"/>
  <c r="F537" i="1" s="1"/>
  <c r="G536" i="1"/>
  <c r="F536" i="1"/>
  <c r="E536" i="1"/>
  <c r="E535" i="1"/>
  <c r="G535" i="1" s="1"/>
  <c r="E534" i="1"/>
  <c r="G533" i="1"/>
  <c r="E533" i="1"/>
  <c r="F533" i="1" s="1"/>
  <c r="G532" i="1"/>
  <c r="F532" i="1"/>
  <c r="E532" i="1"/>
  <c r="E531" i="1"/>
  <c r="G531" i="1" s="1"/>
  <c r="E530" i="1"/>
  <c r="G529" i="1"/>
  <c r="E529" i="1"/>
  <c r="F529" i="1" s="1"/>
  <c r="G528" i="1"/>
  <c r="F528" i="1"/>
  <c r="E528" i="1"/>
  <c r="E527" i="1"/>
  <c r="G527" i="1" s="1"/>
  <c r="E526" i="1"/>
  <c r="G525" i="1"/>
  <c r="E525" i="1"/>
  <c r="F525" i="1" s="1"/>
  <c r="G524" i="1"/>
  <c r="F524" i="1"/>
  <c r="E524" i="1"/>
  <c r="E523" i="1"/>
  <c r="G523" i="1" s="1"/>
  <c r="E522" i="1"/>
  <c r="G521" i="1"/>
  <c r="E521" i="1"/>
  <c r="F521" i="1" s="1"/>
  <c r="G520" i="1"/>
  <c r="F520" i="1"/>
  <c r="E520" i="1"/>
  <c r="E519" i="1"/>
  <c r="G519" i="1" s="1"/>
  <c r="E518" i="1"/>
  <c r="G517" i="1"/>
  <c r="E517" i="1"/>
  <c r="F517" i="1" s="1"/>
  <c r="G516" i="1"/>
  <c r="F516" i="1"/>
  <c r="E516" i="1"/>
  <c r="E515" i="1"/>
  <c r="G515" i="1" s="1"/>
  <c r="E514" i="1"/>
  <c r="G513" i="1"/>
  <c r="E513" i="1"/>
  <c r="F513" i="1" s="1"/>
  <c r="G512" i="1"/>
  <c r="F512" i="1"/>
  <c r="E512" i="1"/>
  <c r="E511" i="1"/>
  <c r="G511" i="1" s="1"/>
  <c r="E510" i="1"/>
  <c r="G509" i="1"/>
  <c r="E509" i="1"/>
  <c r="F509" i="1" s="1"/>
  <c r="G508" i="1"/>
  <c r="F508" i="1"/>
  <c r="E508" i="1"/>
  <c r="E507" i="1"/>
  <c r="G507" i="1" s="1"/>
  <c r="E506" i="1"/>
  <c r="G505" i="1"/>
  <c r="E505" i="1"/>
  <c r="F505" i="1" s="1"/>
  <c r="G504" i="1"/>
  <c r="F504" i="1"/>
  <c r="E504" i="1"/>
  <c r="E503" i="1"/>
  <c r="G503" i="1" s="1"/>
  <c r="E502" i="1"/>
  <c r="G501" i="1"/>
  <c r="E501" i="1"/>
  <c r="F501" i="1" s="1"/>
  <c r="G500" i="1"/>
  <c r="F500" i="1"/>
  <c r="E500" i="1"/>
  <c r="E499" i="1"/>
  <c r="G499" i="1" s="1"/>
  <c r="E498" i="1"/>
  <c r="G497" i="1"/>
  <c r="E497" i="1"/>
  <c r="F497" i="1" s="1"/>
  <c r="G496" i="1"/>
  <c r="F496" i="1"/>
  <c r="E496" i="1"/>
  <c r="E495" i="1"/>
  <c r="G495" i="1" s="1"/>
  <c r="E494" i="1"/>
  <c r="G493" i="1"/>
  <c r="E493" i="1"/>
  <c r="F493" i="1" s="1"/>
  <c r="G492" i="1"/>
  <c r="F492" i="1"/>
  <c r="E492" i="1"/>
  <c r="E491" i="1"/>
  <c r="G491" i="1" s="1"/>
  <c r="E490" i="1"/>
  <c r="G489" i="1"/>
  <c r="E489" i="1"/>
  <c r="F489" i="1" s="1"/>
  <c r="G488" i="1"/>
  <c r="F488" i="1"/>
  <c r="E488" i="1"/>
  <c r="G487" i="1"/>
  <c r="F487" i="1"/>
  <c r="E487" i="1"/>
  <c r="E486" i="1"/>
  <c r="G486" i="1" s="1"/>
  <c r="G485" i="1"/>
  <c r="E485" i="1"/>
  <c r="F485" i="1" s="1"/>
  <c r="G484" i="1"/>
  <c r="F484" i="1"/>
  <c r="E484" i="1"/>
  <c r="E483" i="1"/>
  <c r="F483" i="1" s="1"/>
  <c r="F482" i="1"/>
  <c r="E482" i="1"/>
  <c r="G482" i="1" s="1"/>
  <c r="E481" i="1"/>
  <c r="F481" i="1" s="1"/>
  <c r="G480" i="1"/>
  <c r="F480" i="1"/>
  <c r="E480" i="1"/>
  <c r="G479" i="1"/>
  <c r="F479" i="1"/>
  <c r="E479" i="1"/>
  <c r="E478" i="1"/>
  <c r="G478" i="1" s="1"/>
  <c r="G477" i="1"/>
  <c r="E477" i="1"/>
  <c r="F477" i="1" s="1"/>
  <c r="G476" i="1"/>
  <c r="F476" i="1"/>
  <c r="E476" i="1"/>
  <c r="E475" i="1"/>
  <c r="F475" i="1" s="1"/>
  <c r="F474" i="1"/>
  <c r="E474" i="1"/>
  <c r="G474" i="1" s="1"/>
  <c r="E473" i="1"/>
  <c r="F473" i="1" s="1"/>
  <c r="G472" i="1"/>
  <c r="F472" i="1"/>
  <c r="E472" i="1"/>
  <c r="G471" i="1"/>
  <c r="F471" i="1"/>
  <c r="E471" i="1"/>
  <c r="E470" i="1"/>
  <c r="G470" i="1" s="1"/>
  <c r="G469" i="1"/>
  <c r="E469" i="1"/>
  <c r="F469" i="1" s="1"/>
  <c r="G468" i="1"/>
  <c r="F468" i="1"/>
  <c r="E468" i="1"/>
  <c r="E467" i="1"/>
  <c r="F467" i="1" s="1"/>
  <c r="F466" i="1"/>
  <c r="E466" i="1"/>
  <c r="G466" i="1" s="1"/>
  <c r="E465" i="1"/>
  <c r="F465" i="1" s="1"/>
  <c r="G464" i="1"/>
  <c r="F464" i="1"/>
  <c r="E464" i="1"/>
  <c r="G463" i="1"/>
  <c r="F463" i="1"/>
  <c r="E463" i="1"/>
  <c r="E462" i="1"/>
  <c r="G462" i="1" s="1"/>
  <c r="G461" i="1"/>
  <c r="E461" i="1"/>
  <c r="F461" i="1" s="1"/>
  <c r="G460" i="1"/>
  <c r="F460" i="1"/>
  <c r="E460" i="1"/>
  <c r="E459" i="1"/>
  <c r="E458" i="1"/>
  <c r="F458" i="1" s="1"/>
  <c r="G457" i="1"/>
  <c r="E457" i="1"/>
  <c r="F457" i="1" s="1"/>
  <c r="G456" i="1"/>
  <c r="F456" i="1"/>
  <c r="E456" i="1"/>
  <c r="E455" i="1"/>
  <c r="E454" i="1"/>
  <c r="F454" i="1" s="1"/>
  <c r="G453" i="1"/>
  <c r="E453" i="1"/>
  <c r="F453" i="1" s="1"/>
  <c r="G452" i="1"/>
  <c r="F452" i="1"/>
  <c r="E452" i="1"/>
  <c r="E451" i="1"/>
  <c r="E450" i="1"/>
  <c r="F450" i="1" s="1"/>
  <c r="G449" i="1"/>
  <c r="E449" i="1"/>
  <c r="F449" i="1" s="1"/>
  <c r="G448" i="1"/>
  <c r="F448" i="1"/>
  <c r="E448" i="1"/>
  <c r="E447" i="1"/>
  <c r="E446" i="1"/>
  <c r="F446" i="1" s="1"/>
  <c r="G445" i="1"/>
  <c r="E445" i="1"/>
  <c r="F445" i="1" s="1"/>
  <c r="G444" i="1"/>
  <c r="F444" i="1"/>
  <c r="E444" i="1"/>
  <c r="E443" i="1"/>
  <c r="E442" i="1"/>
  <c r="F442" i="1" s="1"/>
  <c r="G441" i="1"/>
  <c r="E441" i="1"/>
  <c r="F441" i="1" s="1"/>
  <c r="G440" i="1"/>
  <c r="F440" i="1"/>
  <c r="E440" i="1"/>
  <c r="E439" i="1"/>
  <c r="E438" i="1"/>
  <c r="F438" i="1" s="1"/>
  <c r="G437" i="1"/>
  <c r="E437" i="1"/>
  <c r="F437" i="1" s="1"/>
  <c r="G436" i="1"/>
  <c r="F436" i="1"/>
  <c r="E436" i="1"/>
  <c r="E435" i="1"/>
  <c r="G435" i="1" s="1"/>
  <c r="E434" i="1"/>
  <c r="G433" i="1"/>
  <c r="E433" i="1"/>
  <c r="F433" i="1" s="1"/>
  <c r="G432" i="1"/>
  <c r="F432" i="1"/>
  <c r="E432" i="1"/>
  <c r="E431" i="1"/>
  <c r="G431" i="1" s="1"/>
  <c r="E430" i="1"/>
  <c r="G429" i="1"/>
  <c r="E429" i="1"/>
  <c r="F429" i="1" s="1"/>
  <c r="G428" i="1"/>
  <c r="F428" i="1"/>
  <c r="E428" i="1"/>
  <c r="E427" i="1"/>
  <c r="G427" i="1" s="1"/>
  <c r="E426" i="1"/>
  <c r="G425" i="1"/>
  <c r="E425" i="1"/>
  <c r="F425" i="1" s="1"/>
  <c r="G424" i="1"/>
  <c r="F424" i="1"/>
  <c r="E424" i="1"/>
  <c r="E423" i="1"/>
  <c r="G423" i="1" s="1"/>
  <c r="E422" i="1"/>
  <c r="G421" i="1"/>
  <c r="E421" i="1"/>
  <c r="F421" i="1" s="1"/>
  <c r="G420" i="1"/>
  <c r="F420" i="1"/>
  <c r="E420" i="1"/>
  <c r="E419" i="1"/>
  <c r="G419" i="1" s="1"/>
  <c r="E418" i="1"/>
  <c r="G417" i="1"/>
  <c r="E417" i="1"/>
  <c r="F417" i="1" s="1"/>
  <c r="G416" i="1"/>
  <c r="F416" i="1"/>
  <c r="E416" i="1"/>
  <c r="E415" i="1"/>
  <c r="G415" i="1" s="1"/>
  <c r="E414" i="1"/>
  <c r="G413" i="1"/>
  <c r="E413" i="1"/>
  <c r="F413" i="1" s="1"/>
  <c r="G412" i="1"/>
  <c r="F412" i="1"/>
  <c r="E412" i="1"/>
  <c r="E411" i="1"/>
  <c r="G411" i="1" s="1"/>
  <c r="E410" i="1"/>
  <c r="G409" i="1"/>
  <c r="E409" i="1"/>
  <c r="F409" i="1" s="1"/>
  <c r="G408" i="1"/>
  <c r="F408" i="1"/>
  <c r="E408" i="1"/>
  <c r="E407" i="1"/>
  <c r="G407" i="1" s="1"/>
  <c r="E406" i="1"/>
  <c r="G405" i="1"/>
  <c r="E405" i="1"/>
  <c r="F405" i="1" s="1"/>
  <c r="G404" i="1"/>
  <c r="F404" i="1"/>
  <c r="E404" i="1"/>
  <c r="E403" i="1"/>
  <c r="G403" i="1" s="1"/>
  <c r="E402" i="1"/>
  <c r="G401" i="1"/>
  <c r="E401" i="1"/>
  <c r="F401" i="1" s="1"/>
  <c r="G400" i="1"/>
  <c r="F400" i="1"/>
  <c r="E400" i="1"/>
  <c r="E399" i="1"/>
  <c r="G399" i="1" s="1"/>
  <c r="E398" i="1"/>
  <c r="G397" i="1"/>
  <c r="E397" i="1"/>
  <c r="F397" i="1" s="1"/>
  <c r="G396" i="1"/>
  <c r="F396" i="1"/>
  <c r="E396" i="1"/>
  <c r="E395" i="1"/>
  <c r="G395" i="1" s="1"/>
  <c r="E394" i="1"/>
  <c r="G393" i="1"/>
  <c r="E393" i="1"/>
  <c r="F393" i="1" s="1"/>
  <c r="G392" i="1"/>
  <c r="F392" i="1"/>
  <c r="E392" i="1"/>
  <c r="E391" i="1"/>
  <c r="G391" i="1" s="1"/>
  <c r="E390" i="1"/>
  <c r="G389" i="1"/>
  <c r="E389" i="1"/>
  <c r="F389" i="1" s="1"/>
  <c r="G388" i="1"/>
  <c r="F388" i="1"/>
  <c r="E388" i="1"/>
  <c r="E387" i="1"/>
  <c r="G387" i="1" s="1"/>
  <c r="E386" i="1"/>
  <c r="G385" i="1"/>
  <c r="E385" i="1"/>
  <c r="F385" i="1" s="1"/>
  <c r="G384" i="1"/>
  <c r="F384" i="1"/>
  <c r="E384" i="1"/>
  <c r="E383" i="1"/>
  <c r="G383" i="1" s="1"/>
  <c r="E382" i="1"/>
  <c r="G381" i="1"/>
  <c r="E381" i="1"/>
  <c r="F381" i="1" s="1"/>
  <c r="G380" i="1"/>
  <c r="F380" i="1"/>
  <c r="E380" i="1"/>
  <c r="E379" i="1"/>
  <c r="G379" i="1" s="1"/>
  <c r="E378" i="1"/>
  <c r="G377" i="1"/>
  <c r="E377" i="1"/>
  <c r="F377" i="1" s="1"/>
  <c r="G376" i="1"/>
  <c r="F376" i="1"/>
  <c r="E376" i="1"/>
  <c r="E375" i="1"/>
  <c r="G375" i="1" s="1"/>
  <c r="E374" i="1"/>
  <c r="G373" i="1"/>
  <c r="E373" i="1"/>
  <c r="F373" i="1" s="1"/>
  <c r="G372" i="1"/>
  <c r="F372" i="1"/>
  <c r="E372" i="1"/>
  <c r="E371" i="1"/>
  <c r="G371" i="1" s="1"/>
  <c r="E370" i="1"/>
  <c r="G369" i="1"/>
  <c r="E369" i="1"/>
  <c r="F369" i="1" s="1"/>
  <c r="G368" i="1"/>
  <c r="F368" i="1"/>
  <c r="E368" i="1"/>
  <c r="E367" i="1"/>
  <c r="G367" i="1" s="1"/>
  <c r="E366" i="1"/>
  <c r="G365" i="1"/>
  <c r="E365" i="1"/>
  <c r="F365" i="1" s="1"/>
  <c r="G364" i="1"/>
  <c r="F364" i="1"/>
  <c r="E364" i="1"/>
  <c r="E363" i="1"/>
  <c r="G363" i="1" s="1"/>
  <c r="E362" i="1"/>
  <c r="G361" i="1"/>
  <c r="E361" i="1"/>
  <c r="F361" i="1" s="1"/>
  <c r="G360" i="1"/>
  <c r="F360" i="1"/>
  <c r="E360" i="1"/>
  <c r="E359" i="1"/>
  <c r="G359" i="1" s="1"/>
  <c r="E358" i="1"/>
  <c r="G357" i="1"/>
  <c r="E357" i="1"/>
  <c r="F357" i="1" s="1"/>
  <c r="G356" i="1"/>
  <c r="F356" i="1"/>
  <c r="E356" i="1"/>
  <c r="E355" i="1"/>
  <c r="G355" i="1" s="1"/>
  <c r="E354" i="1"/>
  <c r="G353" i="1"/>
  <c r="E353" i="1"/>
  <c r="F353" i="1" s="1"/>
  <c r="G352" i="1"/>
  <c r="F352" i="1"/>
  <c r="E352" i="1"/>
  <c r="E351" i="1"/>
  <c r="G351" i="1" s="1"/>
  <c r="E350" i="1"/>
  <c r="G349" i="1"/>
  <c r="E349" i="1"/>
  <c r="F349" i="1" s="1"/>
  <c r="G348" i="1"/>
  <c r="F348" i="1"/>
  <c r="E348" i="1"/>
  <c r="E347" i="1"/>
  <c r="G347" i="1" s="1"/>
  <c r="E346" i="1"/>
  <c r="G345" i="1"/>
  <c r="E345" i="1"/>
  <c r="F345" i="1" s="1"/>
  <c r="G344" i="1"/>
  <c r="F344" i="1"/>
  <c r="E344" i="1"/>
  <c r="E343" i="1"/>
  <c r="G343" i="1" s="1"/>
  <c r="E342" i="1"/>
  <c r="G341" i="1"/>
  <c r="E341" i="1"/>
  <c r="F341" i="1" s="1"/>
  <c r="G340" i="1"/>
  <c r="F340" i="1"/>
  <c r="E340" i="1"/>
  <c r="E339" i="1"/>
  <c r="G339" i="1" s="1"/>
  <c r="E338" i="1"/>
  <c r="G337" i="1"/>
  <c r="E337" i="1"/>
  <c r="F337" i="1" s="1"/>
  <c r="G336" i="1"/>
  <c r="F336" i="1"/>
  <c r="E336" i="1"/>
  <c r="E335" i="1"/>
  <c r="G335" i="1" s="1"/>
  <c r="E334" i="1"/>
  <c r="G333" i="1"/>
  <c r="E333" i="1"/>
  <c r="F333" i="1" s="1"/>
  <c r="G332" i="1"/>
  <c r="F332" i="1"/>
  <c r="E332" i="1"/>
  <c r="E331" i="1"/>
  <c r="G331" i="1" s="1"/>
  <c r="E330" i="1"/>
  <c r="G329" i="1"/>
  <c r="E329" i="1"/>
  <c r="F329" i="1" s="1"/>
  <c r="G328" i="1"/>
  <c r="F328" i="1"/>
  <c r="E328" i="1"/>
  <c r="E327" i="1"/>
  <c r="G327" i="1" s="1"/>
  <c r="E326" i="1"/>
  <c r="G325" i="1"/>
  <c r="E325" i="1"/>
  <c r="F325" i="1" s="1"/>
  <c r="G324" i="1"/>
  <c r="F324" i="1"/>
  <c r="E324" i="1"/>
  <c r="E323" i="1"/>
  <c r="G323" i="1" s="1"/>
  <c r="E322" i="1"/>
  <c r="G321" i="1"/>
  <c r="E321" i="1"/>
  <c r="F321" i="1" s="1"/>
  <c r="G320" i="1"/>
  <c r="F320" i="1"/>
  <c r="E320" i="1"/>
  <c r="E319" i="1"/>
  <c r="G319" i="1" s="1"/>
  <c r="F318" i="1"/>
  <c r="E318" i="1"/>
  <c r="G318" i="1" s="1"/>
  <c r="E317" i="1"/>
  <c r="G316" i="1"/>
  <c r="F316" i="1"/>
  <c r="E316" i="1"/>
  <c r="G315" i="1"/>
  <c r="F315" i="1"/>
  <c r="E315" i="1"/>
  <c r="E314" i="1"/>
  <c r="G313" i="1"/>
  <c r="E313" i="1"/>
  <c r="F313" i="1" s="1"/>
  <c r="F312" i="1"/>
  <c r="E312" i="1"/>
  <c r="G312" i="1" s="1"/>
  <c r="E311" i="1"/>
  <c r="G310" i="1"/>
  <c r="F310" i="1"/>
  <c r="E310" i="1"/>
  <c r="G309" i="1"/>
  <c r="F309" i="1"/>
  <c r="E309" i="1"/>
  <c r="F308" i="1"/>
  <c r="E308" i="1"/>
  <c r="G308" i="1" s="1"/>
  <c r="E307" i="1"/>
  <c r="G306" i="1"/>
  <c r="F306" i="1"/>
  <c r="E306" i="1"/>
  <c r="G305" i="1"/>
  <c r="F305" i="1"/>
  <c r="E305" i="1"/>
  <c r="F304" i="1"/>
  <c r="E304" i="1"/>
  <c r="G304" i="1" s="1"/>
  <c r="E303" i="1"/>
  <c r="G302" i="1"/>
  <c r="F302" i="1"/>
  <c r="E302" i="1"/>
  <c r="G301" i="1"/>
  <c r="F301" i="1"/>
  <c r="E301" i="1"/>
  <c r="F300" i="1"/>
  <c r="E300" i="1"/>
  <c r="G300" i="1" s="1"/>
  <c r="E299" i="1"/>
  <c r="G298" i="1"/>
  <c r="F298" i="1"/>
  <c r="E298" i="1"/>
  <c r="G297" i="1"/>
  <c r="F297" i="1"/>
  <c r="E297" i="1"/>
  <c r="F296" i="1"/>
  <c r="E296" i="1"/>
  <c r="G296" i="1" s="1"/>
  <c r="E295" i="1"/>
  <c r="G294" i="1"/>
  <c r="F294" i="1"/>
  <c r="E294" i="1"/>
  <c r="G293" i="1"/>
  <c r="F293" i="1"/>
  <c r="E293" i="1"/>
  <c r="F292" i="1"/>
  <c r="E292" i="1"/>
  <c r="G292" i="1" s="1"/>
  <c r="E291" i="1"/>
  <c r="G290" i="1"/>
  <c r="F290" i="1"/>
  <c r="E290" i="1"/>
  <c r="G289" i="1"/>
  <c r="F289" i="1"/>
  <c r="E289" i="1"/>
  <c r="F288" i="1"/>
  <c r="E288" i="1"/>
  <c r="G288" i="1" s="1"/>
  <c r="E287" i="1"/>
  <c r="G286" i="1"/>
  <c r="F286" i="1"/>
  <c r="E286" i="1"/>
  <c r="G285" i="1"/>
  <c r="F285" i="1"/>
  <c r="E285" i="1"/>
  <c r="F284" i="1"/>
  <c r="E284" i="1"/>
  <c r="G284" i="1" s="1"/>
  <c r="E283" i="1"/>
  <c r="G282" i="1"/>
  <c r="F282" i="1"/>
  <c r="E282" i="1"/>
  <c r="G281" i="1"/>
  <c r="F281" i="1"/>
  <c r="E281" i="1"/>
  <c r="F280" i="1"/>
  <c r="E280" i="1"/>
  <c r="G280" i="1" s="1"/>
  <c r="E279" i="1"/>
  <c r="G278" i="1"/>
  <c r="F278" i="1"/>
  <c r="E278" i="1"/>
  <c r="G277" i="1"/>
  <c r="F277" i="1"/>
  <c r="E277" i="1"/>
  <c r="E276" i="1"/>
  <c r="G276" i="1" s="1"/>
  <c r="E275" i="1"/>
  <c r="G274" i="1"/>
  <c r="F274" i="1"/>
  <c r="E274" i="1"/>
  <c r="G273" i="1"/>
  <c r="F273" i="1"/>
  <c r="E273" i="1"/>
  <c r="E272" i="1"/>
  <c r="G272" i="1" s="1"/>
  <c r="E271" i="1"/>
  <c r="G270" i="1"/>
  <c r="F270" i="1"/>
  <c r="E270" i="1"/>
  <c r="G269" i="1"/>
  <c r="F269" i="1"/>
  <c r="E269" i="1"/>
  <c r="F268" i="1"/>
  <c r="E268" i="1"/>
  <c r="G268" i="1" s="1"/>
  <c r="E267" i="1"/>
  <c r="G266" i="1"/>
  <c r="F266" i="1"/>
  <c r="E266" i="1"/>
  <c r="G265" i="1"/>
  <c r="F265" i="1"/>
  <c r="E265" i="1"/>
  <c r="E264" i="1"/>
  <c r="G264" i="1" s="1"/>
  <c r="E263" i="1"/>
  <c r="G262" i="1"/>
  <c r="F262" i="1"/>
  <c r="E262" i="1"/>
  <c r="G261" i="1"/>
  <c r="F261" i="1"/>
  <c r="E261" i="1"/>
  <c r="E260" i="1"/>
  <c r="G260" i="1" s="1"/>
  <c r="E259" i="1"/>
  <c r="G258" i="1"/>
  <c r="F258" i="1"/>
  <c r="E258" i="1"/>
  <c r="G257" i="1"/>
  <c r="F257" i="1"/>
  <c r="E257" i="1"/>
  <c r="E256" i="1"/>
  <c r="G256" i="1" s="1"/>
  <c r="E255" i="1"/>
  <c r="G254" i="1"/>
  <c r="F254" i="1"/>
  <c r="E254" i="1"/>
  <c r="G253" i="1"/>
  <c r="F253" i="1"/>
  <c r="E253" i="1"/>
  <c r="F252" i="1"/>
  <c r="E252" i="1"/>
  <c r="G252" i="1" s="1"/>
  <c r="E251" i="1"/>
  <c r="G250" i="1"/>
  <c r="F250" i="1"/>
  <c r="E250" i="1"/>
  <c r="G249" i="1"/>
  <c r="F249" i="1"/>
  <c r="E249" i="1"/>
  <c r="E248" i="1"/>
  <c r="G248" i="1" s="1"/>
  <c r="E247" i="1"/>
  <c r="G246" i="1"/>
  <c r="F246" i="1"/>
  <c r="E246" i="1"/>
  <c r="G245" i="1"/>
  <c r="F245" i="1"/>
  <c r="E245" i="1"/>
  <c r="E244" i="1"/>
  <c r="G244" i="1" s="1"/>
  <c r="E243" i="1"/>
  <c r="G242" i="1"/>
  <c r="F242" i="1"/>
  <c r="E242" i="1"/>
  <c r="G241" i="1"/>
  <c r="F241" i="1"/>
  <c r="E241" i="1"/>
  <c r="E240" i="1"/>
  <c r="G240" i="1" s="1"/>
  <c r="E239" i="1"/>
  <c r="G238" i="1"/>
  <c r="F238" i="1"/>
  <c r="E238" i="1"/>
  <c r="G237" i="1"/>
  <c r="F237" i="1"/>
  <c r="E237" i="1"/>
  <c r="F236" i="1"/>
  <c r="E236" i="1"/>
  <c r="G236" i="1" s="1"/>
  <c r="E235" i="1"/>
  <c r="G234" i="1"/>
  <c r="F234" i="1"/>
  <c r="E234" i="1"/>
  <c r="G233" i="1"/>
  <c r="F233" i="1"/>
  <c r="E233" i="1"/>
  <c r="E232" i="1"/>
  <c r="G232" i="1" s="1"/>
  <c r="E231" i="1"/>
  <c r="G230" i="1"/>
  <c r="F230" i="1"/>
  <c r="E230" i="1"/>
  <c r="G229" i="1"/>
  <c r="F229" i="1"/>
  <c r="E229" i="1"/>
  <c r="E228" i="1"/>
  <c r="G228" i="1" s="1"/>
  <c r="E227" i="1"/>
  <c r="G226" i="1"/>
  <c r="F226" i="1"/>
  <c r="E226" i="1"/>
  <c r="G225" i="1"/>
  <c r="F225" i="1"/>
  <c r="E225" i="1"/>
  <c r="E224" i="1"/>
  <c r="G224" i="1" s="1"/>
  <c r="E223" i="1"/>
  <c r="G222" i="1"/>
  <c r="F222" i="1"/>
  <c r="E222" i="1"/>
  <c r="E221" i="1"/>
  <c r="F221" i="1" s="1"/>
  <c r="F220" i="1"/>
  <c r="E220" i="1"/>
  <c r="G220" i="1" s="1"/>
  <c r="E219" i="1"/>
  <c r="F219" i="1" s="1"/>
  <c r="G218" i="1"/>
  <c r="F218" i="1"/>
  <c r="E218" i="1"/>
  <c r="G217" i="1"/>
  <c r="F217" i="1"/>
  <c r="E217" i="1"/>
  <c r="E216" i="1"/>
  <c r="G216" i="1" s="1"/>
  <c r="G215" i="1"/>
  <c r="E215" i="1"/>
  <c r="F215" i="1" s="1"/>
  <c r="G214" i="1"/>
  <c r="F214" i="1"/>
  <c r="E214" i="1"/>
  <c r="E213" i="1"/>
  <c r="F213" i="1" s="1"/>
  <c r="F212" i="1"/>
  <c r="E212" i="1"/>
  <c r="G212" i="1" s="1"/>
  <c r="E211" i="1"/>
  <c r="F211" i="1" s="1"/>
  <c r="G210" i="1"/>
  <c r="F210" i="1"/>
  <c r="E210" i="1"/>
  <c r="G209" i="1"/>
  <c r="F209" i="1"/>
  <c r="E209" i="1"/>
  <c r="E208" i="1"/>
  <c r="G208" i="1" s="1"/>
  <c r="G207" i="1"/>
  <c r="E207" i="1"/>
  <c r="F207" i="1" s="1"/>
  <c r="G206" i="1"/>
  <c r="F206" i="1"/>
  <c r="E206" i="1"/>
  <c r="E205" i="1"/>
  <c r="F205" i="1" s="1"/>
  <c r="F204" i="1"/>
  <c r="E204" i="1"/>
  <c r="G204" i="1" s="1"/>
  <c r="E203" i="1"/>
  <c r="F203" i="1" s="1"/>
  <c r="G202" i="1"/>
  <c r="F202" i="1"/>
  <c r="E202" i="1"/>
  <c r="G201" i="1"/>
  <c r="F201" i="1"/>
  <c r="E201" i="1"/>
  <c r="E200" i="1"/>
  <c r="G200" i="1" s="1"/>
  <c r="G199" i="1"/>
  <c r="E199" i="1"/>
  <c r="F199" i="1" s="1"/>
  <c r="G198" i="1"/>
  <c r="F198" i="1"/>
  <c r="E198" i="1"/>
  <c r="E197" i="1"/>
  <c r="F197" i="1" s="1"/>
  <c r="F196" i="1"/>
  <c r="E196" i="1"/>
  <c r="G196" i="1" s="1"/>
  <c r="E195" i="1"/>
  <c r="F195" i="1" s="1"/>
  <c r="G194" i="1"/>
  <c r="F194" i="1"/>
  <c r="E194" i="1"/>
  <c r="G193" i="1"/>
  <c r="F193" i="1"/>
  <c r="E193" i="1"/>
  <c r="E192" i="1"/>
  <c r="G192" i="1" s="1"/>
  <c r="G191" i="1"/>
  <c r="E191" i="1"/>
  <c r="F191" i="1" s="1"/>
  <c r="G190" i="1"/>
  <c r="F190" i="1"/>
  <c r="E190" i="1"/>
  <c r="E189" i="1"/>
  <c r="F189" i="1" s="1"/>
  <c r="F188" i="1"/>
  <c r="E188" i="1"/>
  <c r="G188" i="1" s="1"/>
  <c r="E187" i="1"/>
  <c r="F187" i="1" s="1"/>
  <c r="G186" i="1"/>
  <c r="F186" i="1"/>
  <c r="E186" i="1"/>
  <c r="G185" i="1"/>
  <c r="F185" i="1"/>
  <c r="E185" i="1"/>
  <c r="E184" i="1"/>
  <c r="G184" i="1" s="1"/>
  <c r="G183" i="1"/>
  <c r="E183" i="1"/>
  <c r="F183" i="1" s="1"/>
  <c r="G182" i="1"/>
  <c r="F182" i="1"/>
  <c r="E182" i="1"/>
  <c r="E181" i="1"/>
  <c r="F181" i="1" s="1"/>
  <c r="F180" i="1"/>
  <c r="E180" i="1"/>
  <c r="G180" i="1" s="1"/>
  <c r="E179" i="1"/>
  <c r="F179" i="1" s="1"/>
  <c r="G178" i="1"/>
  <c r="F178" i="1"/>
  <c r="E178" i="1"/>
  <c r="G177" i="1"/>
  <c r="F177" i="1"/>
  <c r="E177" i="1"/>
  <c r="E176" i="1"/>
  <c r="G176" i="1" s="1"/>
  <c r="G175" i="1"/>
  <c r="E175" i="1"/>
  <c r="F175" i="1" s="1"/>
  <c r="G174" i="1"/>
  <c r="F174" i="1"/>
  <c r="E174" i="1"/>
  <c r="E173" i="1"/>
  <c r="F173" i="1" s="1"/>
  <c r="F172" i="1"/>
  <c r="E172" i="1"/>
  <c r="G172" i="1" s="1"/>
  <c r="E171" i="1"/>
  <c r="F171" i="1" s="1"/>
  <c r="G170" i="1"/>
  <c r="F170" i="1"/>
  <c r="E170" i="1"/>
  <c r="G169" i="1"/>
  <c r="F169" i="1"/>
  <c r="E169" i="1"/>
  <c r="E168" i="1"/>
  <c r="G168" i="1" s="1"/>
  <c r="G167" i="1"/>
  <c r="E167" i="1"/>
  <c r="F167" i="1" s="1"/>
  <c r="G166" i="1"/>
  <c r="F166" i="1"/>
  <c r="E166" i="1"/>
  <c r="E165" i="1"/>
  <c r="F165" i="1" s="1"/>
  <c r="F164" i="1"/>
  <c r="E164" i="1"/>
  <c r="G164" i="1" s="1"/>
  <c r="E163" i="1"/>
  <c r="F163" i="1" s="1"/>
  <c r="G162" i="1"/>
  <c r="F162" i="1"/>
  <c r="E162" i="1"/>
  <c r="G161" i="1"/>
  <c r="F161" i="1"/>
  <c r="E161" i="1"/>
  <c r="E160" i="1"/>
  <c r="G160" i="1" s="1"/>
  <c r="G159" i="1"/>
  <c r="E159" i="1"/>
  <c r="F159" i="1" s="1"/>
  <c r="G158" i="1"/>
  <c r="F158" i="1"/>
  <c r="E158" i="1"/>
  <c r="E157" i="1"/>
  <c r="F157" i="1" s="1"/>
  <c r="F156" i="1"/>
  <c r="E156" i="1"/>
  <c r="G156" i="1" s="1"/>
  <c r="E155" i="1"/>
  <c r="F155" i="1" s="1"/>
  <c r="G154" i="1"/>
  <c r="F154" i="1"/>
  <c r="E154" i="1"/>
  <c r="G153" i="1"/>
  <c r="F153" i="1"/>
  <c r="E153" i="1"/>
  <c r="E152" i="1"/>
  <c r="G152" i="1" s="1"/>
  <c r="G151" i="1"/>
  <c r="E151" i="1"/>
  <c r="F151" i="1" s="1"/>
  <c r="G150" i="1"/>
  <c r="F150" i="1"/>
  <c r="E150" i="1"/>
  <c r="E149" i="1"/>
  <c r="F149" i="1" s="1"/>
  <c r="F148" i="1"/>
  <c r="E148" i="1"/>
  <c r="G148" i="1" s="1"/>
  <c r="E147" i="1"/>
  <c r="F147" i="1" s="1"/>
  <c r="G146" i="1"/>
  <c r="F146" i="1"/>
  <c r="E146" i="1"/>
  <c r="G145" i="1"/>
  <c r="F145" i="1"/>
  <c r="E145" i="1"/>
  <c r="E144" i="1"/>
  <c r="G144" i="1" s="1"/>
  <c r="G143" i="1"/>
  <c r="E143" i="1"/>
  <c r="F143" i="1" s="1"/>
  <c r="G142" i="1"/>
  <c r="F142" i="1"/>
  <c r="E142" i="1"/>
  <c r="E141" i="1"/>
  <c r="F141" i="1" s="1"/>
  <c r="F140" i="1"/>
  <c r="E140" i="1"/>
  <c r="G140" i="1" s="1"/>
  <c r="E139" i="1"/>
  <c r="F139" i="1" s="1"/>
  <c r="G138" i="1"/>
  <c r="F138" i="1"/>
  <c r="E138" i="1"/>
  <c r="G137" i="1"/>
  <c r="F137" i="1"/>
  <c r="E137" i="1"/>
  <c r="E136" i="1"/>
  <c r="G136" i="1" s="1"/>
  <c r="G135" i="1"/>
  <c r="E135" i="1"/>
  <c r="F135" i="1" s="1"/>
  <c r="G134" i="1"/>
  <c r="F134" i="1"/>
  <c r="E134" i="1"/>
  <c r="E133" i="1"/>
  <c r="F133" i="1" s="1"/>
  <c r="F132" i="1"/>
  <c r="E132" i="1"/>
  <c r="G132" i="1" s="1"/>
  <c r="E131" i="1"/>
  <c r="F131" i="1" s="1"/>
  <c r="G130" i="1"/>
  <c r="F130" i="1"/>
  <c r="E130" i="1"/>
  <c r="G129" i="1"/>
  <c r="F129" i="1"/>
  <c r="E129" i="1"/>
  <c r="E128" i="1"/>
  <c r="G128" i="1" s="1"/>
  <c r="G127" i="1"/>
  <c r="E127" i="1"/>
  <c r="F127" i="1" s="1"/>
  <c r="G126" i="1"/>
  <c r="F126" i="1"/>
  <c r="E126" i="1"/>
  <c r="E125" i="1"/>
  <c r="F125" i="1" s="1"/>
  <c r="F124" i="1"/>
  <c r="E124" i="1"/>
  <c r="G124" i="1" s="1"/>
  <c r="E123" i="1"/>
  <c r="F123" i="1" s="1"/>
  <c r="G122" i="1"/>
  <c r="F122" i="1"/>
  <c r="E122" i="1"/>
  <c r="G121" i="1"/>
  <c r="F121" i="1"/>
  <c r="E121" i="1"/>
  <c r="E120" i="1"/>
  <c r="G120" i="1" s="1"/>
  <c r="G119" i="1"/>
  <c r="E119" i="1"/>
  <c r="F119" i="1" s="1"/>
  <c r="G118" i="1"/>
  <c r="F118" i="1"/>
  <c r="E118" i="1"/>
  <c r="E117" i="1"/>
  <c r="F117" i="1" s="1"/>
  <c r="F116" i="1"/>
  <c r="E116" i="1"/>
  <c r="G116" i="1" s="1"/>
  <c r="E115" i="1"/>
  <c r="F115" i="1" s="1"/>
  <c r="G114" i="1"/>
  <c r="F114" i="1"/>
  <c r="E114" i="1"/>
  <c r="G113" i="1"/>
  <c r="F113" i="1"/>
  <c r="E113" i="1"/>
  <c r="E112" i="1"/>
  <c r="G112" i="1" s="1"/>
  <c r="G111" i="1"/>
  <c r="E111" i="1"/>
  <c r="F111" i="1" s="1"/>
  <c r="G110" i="1"/>
  <c r="F110" i="1"/>
  <c r="E110" i="1"/>
  <c r="E109" i="1"/>
  <c r="F109" i="1" s="1"/>
  <c r="F108" i="1"/>
  <c r="E108" i="1"/>
  <c r="G108" i="1" s="1"/>
  <c r="E107" i="1"/>
  <c r="F107" i="1" s="1"/>
  <c r="G106" i="1"/>
  <c r="F106" i="1"/>
  <c r="E106" i="1"/>
  <c r="G105" i="1"/>
  <c r="F105" i="1"/>
  <c r="E105" i="1"/>
  <c r="E104" i="1"/>
  <c r="G104" i="1" s="1"/>
  <c r="G103" i="1"/>
  <c r="E103" i="1"/>
  <c r="F103" i="1" s="1"/>
  <c r="G102" i="1"/>
  <c r="F102" i="1"/>
  <c r="E102" i="1"/>
  <c r="E101" i="1"/>
  <c r="F101" i="1" s="1"/>
  <c r="F100" i="1"/>
  <c r="E100" i="1"/>
  <c r="G100" i="1" s="1"/>
  <c r="E99" i="1"/>
  <c r="F99" i="1" s="1"/>
  <c r="G98" i="1"/>
  <c r="F98" i="1"/>
  <c r="E98" i="1"/>
  <c r="F97" i="1"/>
  <c r="E97" i="1"/>
  <c r="G97" i="1" s="1"/>
  <c r="E96" i="1"/>
  <c r="G96" i="1" s="1"/>
  <c r="G95" i="1"/>
  <c r="E95" i="1"/>
  <c r="F95" i="1" s="1"/>
  <c r="G94" i="1"/>
  <c r="F94" i="1"/>
  <c r="E94" i="1"/>
  <c r="G93" i="1"/>
  <c r="E93" i="1"/>
  <c r="F93" i="1" s="1"/>
  <c r="F92" i="1"/>
  <c r="E92" i="1"/>
  <c r="G92" i="1" s="1"/>
  <c r="E91" i="1"/>
  <c r="F91" i="1" s="1"/>
  <c r="G90" i="1"/>
  <c r="F90" i="1"/>
  <c r="E90" i="1"/>
  <c r="F89" i="1"/>
  <c r="E89" i="1"/>
  <c r="G89" i="1" s="1"/>
  <c r="E88" i="1"/>
  <c r="G88" i="1" s="1"/>
  <c r="G87" i="1"/>
  <c r="E87" i="1"/>
  <c r="F87" i="1" s="1"/>
  <c r="G86" i="1"/>
  <c r="F86" i="1"/>
  <c r="E86" i="1"/>
  <c r="G85" i="1"/>
  <c r="E85" i="1"/>
  <c r="F85" i="1" s="1"/>
  <c r="F84" i="1"/>
  <c r="E84" i="1"/>
  <c r="G84" i="1" s="1"/>
  <c r="E83" i="1"/>
  <c r="F83" i="1" s="1"/>
  <c r="G82" i="1"/>
  <c r="F82" i="1"/>
  <c r="E82" i="1"/>
  <c r="F81" i="1"/>
  <c r="E81" i="1"/>
  <c r="G81" i="1" s="1"/>
  <c r="E80" i="1"/>
  <c r="G80" i="1" s="1"/>
  <c r="G79" i="1"/>
  <c r="E79" i="1"/>
  <c r="F79" i="1" s="1"/>
  <c r="G78" i="1"/>
  <c r="F78" i="1"/>
  <c r="E78" i="1"/>
  <c r="G77" i="1"/>
  <c r="E77" i="1"/>
  <c r="F77" i="1" s="1"/>
  <c r="F76" i="1"/>
  <c r="E76" i="1"/>
  <c r="G76" i="1" s="1"/>
  <c r="E75" i="1"/>
  <c r="F75" i="1" s="1"/>
  <c r="G74" i="1"/>
  <c r="F74" i="1"/>
  <c r="E74" i="1"/>
  <c r="F73" i="1"/>
  <c r="E73" i="1"/>
  <c r="G73" i="1" s="1"/>
  <c r="E72" i="1"/>
  <c r="G72" i="1" s="1"/>
  <c r="G71" i="1"/>
  <c r="E71" i="1"/>
  <c r="F71" i="1" s="1"/>
  <c r="G70" i="1"/>
  <c r="F70" i="1"/>
  <c r="E70" i="1"/>
  <c r="G69" i="1"/>
  <c r="E69" i="1"/>
  <c r="F69" i="1" s="1"/>
  <c r="E68" i="1"/>
  <c r="G68" i="1" s="1"/>
  <c r="E67" i="1"/>
  <c r="F67" i="1" s="1"/>
  <c r="G66" i="1"/>
  <c r="F66" i="1"/>
  <c r="E66" i="1"/>
  <c r="E65" i="1"/>
  <c r="G65" i="1" s="1"/>
  <c r="E64" i="1"/>
  <c r="G64" i="1" s="1"/>
  <c r="E63" i="1"/>
  <c r="F63" i="1" s="1"/>
  <c r="G62" i="1"/>
  <c r="F62" i="1"/>
  <c r="E62" i="1"/>
  <c r="G61" i="1"/>
  <c r="E61" i="1"/>
  <c r="F61" i="1" s="1"/>
  <c r="E60" i="1"/>
  <c r="G60" i="1" s="1"/>
  <c r="E59" i="1"/>
  <c r="F59" i="1" s="1"/>
  <c r="G58" i="1"/>
  <c r="F58" i="1"/>
  <c r="E58" i="1"/>
  <c r="E57" i="1"/>
  <c r="F57" i="1" s="1"/>
  <c r="E56" i="1"/>
  <c r="G56" i="1" s="1"/>
  <c r="E55" i="1"/>
  <c r="F55" i="1" s="1"/>
  <c r="G54" i="1"/>
  <c r="F54" i="1"/>
  <c r="E54" i="1"/>
  <c r="G53" i="1"/>
  <c r="E53" i="1"/>
  <c r="F53" i="1" s="1"/>
  <c r="E52" i="1"/>
  <c r="G52" i="1" s="1"/>
  <c r="E51" i="1"/>
  <c r="F51" i="1" s="1"/>
  <c r="G50" i="1"/>
  <c r="F50" i="1"/>
  <c r="E50" i="1"/>
  <c r="E49" i="1"/>
  <c r="G49" i="1" s="1"/>
  <c r="E48" i="1"/>
  <c r="G48" i="1" s="1"/>
  <c r="E47" i="1"/>
  <c r="F47" i="1" s="1"/>
  <c r="G46" i="1"/>
  <c r="F46" i="1"/>
  <c r="E46" i="1"/>
  <c r="G45" i="1"/>
  <c r="E45" i="1"/>
  <c r="F45" i="1" s="1"/>
  <c r="E44" i="1"/>
  <c r="G44" i="1" s="1"/>
  <c r="E43" i="1"/>
  <c r="F43" i="1" s="1"/>
  <c r="G42" i="1"/>
  <c r="F42" i="1"/>
  <c r="E42" i="1"/>
  <c r="E41" i="1"/>
  <c r="F41" i="1" s="1"/>
  <c r="E40" i="1"/>
  <c r="G40" i="1" s="1"/>
  <c r="E39" i="1"/>
  <c r="F39" i="1" s="1"/>
  <c r="E38" i="1"/>
  <c r="G38" i="1" s="1"/>
  <c r="G37" i="1"/>
  <c r="E37" i="1"/>
  <c r="F37" i="1" s="1"/>
  <c r="G36" i="1"/>
  <c r="F36" i="1"/>
  <c r="E36" i="1"/>
  <c r="E35" i="1"/>
  <c r="F35" i="1" s="1"/>
  <c r="E34" i="1"/>
  <c r="G34" i="1" s="1"/>
  <c r="G33" i="1"/>
  <c r="E33" i="1"/>
  <c r="F33" i="1" s="1"/>
  <c r="G32" i="1"/>
  <c r="F32" i="1"/>
  <c r="E32" i="1"/>
  <c r="E31" i="1"/>
  <c r="G31" i="1" s="1"/>
  <c r="E30" i="1"/>
  <c r="G30" i="1" s="1"/>
  <c r="G29" i="1"/>
  <c r="E29" i="1"/>
  <c r="F29" i="1" s="1"/>
  <c r="G28" i="1"/>
  <c r="F28" i="1"/>
  <c r="E28" i="1"/>
  <c r="E27" i="1"/>
  <c r="G27" i="1" s="1"/>
  <c r="E26" i="1"/>
  <c r="G26" i="1" s="1"/>
  <c r="G25" i="1"/>
  <c r="E25" i="1"/>
  <c r="F25" i="1" s="1"/>
  <c r="G24" i="1"/>
  <c r="F24" i="1"/>
  <c r="E24" i="1"/>
  <c r="E23" i="1"/>
  <c r="F23" i="1" s="1"/>
  <c r="E22" i="1"/>
  <c r="G22" i="1" s="1"/>
  <c r="G21" i="1"/>
  <c r="E21" i="1"/>
  <c r="F21" i="1" s="1"/>
  <c r="G20" i="1"/>
  <c r="F20" i="1"/>
  <c r="E20" i="1"/>
  <c r="E19" i="1"/>
  <c r="G19" i="1" s="1"/>
  <c r="E18" i="1"/>
  <c r="G18" i="1" s="1"/>
  <c r="G17" i="1"/>
  <c r="E17" i="1"/>
  <c r="F17" i="1" s="1"/>
  <c r="G16" i="1"/>
  <c r="F16" i="1"/>
  <c r="E16" i="1"/>
  <c r="E15" i="1"/>
  <c r="F15" i="1" s="1"/>
  <c r="E14" i="1"/>
  <c r="G14" i="1" s="1"/>
  <c r="G13" i="1"/>
  <c r="E13" i="1"/>
  <c r="F13" i="1" s="1"/>
  <c r="G12" i="1"/>
  <c r="F12" i="1"/>
  <c r="E12" i="1"/>
  <c r="E11" i="1"/>
  <c r="G11" i="1" s="1"/>
  <c r="E10" i="1"/>
  <c r="G10" i="1" s="1"/>
  <c r="G9" i="1"/>
  <c r="E9" i="1"/>
  <c r="F9" i="1" s="1"/>
  <c r="G8" i="1"/>
  <c r="F8" i="1"/>
  <c r="E8" i="1"/>
  <c r="E7" i="1"/>
  <c r="F7" i="1" s="1"/>
  <c r="E6" i="1"/>
  <c r="G6" i="1" s="1"/>
  <c r="G5" i="1"/>
  <c r="E5" i="1"/>
  <c r="F5" i="1" s="1"/>
  <c r="G4" i="1"/>
  <c r="F4" i="1"/>
  <c r="E4" i="1"/>
  <c r="E3" i="1"/>
  <c r="G3" i="1" s="1"/>
  <c r="P9" i="1"/>
  <c r="P8" i="1"/>
  <c r="P7" i="1"/>
  <c r="P6" i="1"/>
  <c r="P5" i="1"/>
  <c r="G101" i="1" l="1"/>
  <c r="G109" i="1"/>
  <c r="G117" i="1"/>
  <c r="G125" i="1"/>
  <c r="G133" i="1"/>
  <c r="G141" i="1"/>
  <c r="G149" i="1"/>
  <c r="G157" i="1"/>
  <c r="G165" i="1"/>
  <c r="G173" i="1"/>
  <c r="G181" i="1"/>
  <c r="G189" i="1"/>
  <c r="G197" i="1"/>
  <c r="G205" i="1"/>
  <c r="G213" i="1"/>
  <c r="G221" i="1"/>
  <c r="G223" i="1"/>
  <c r="F223" i="1"/>
  <c r="F232" i="1"/>
  <c r="G239" i="1"/>
  <c r="F239" i="1"/>
  <c r="F248" i="1"/>
  <c r="G255" i="1"/>
  <c r="F255" i="1"/>
  <c r="F264" i="1"/>
  <c r="G271" i="1"/>
  <c r="F271" i="1"/>
  <c r="G287" i="1"/>
  <c r="F287" i="1"/>
  <c r="G303" i="1"/>
  <c r="F303" i="1"/>
  <c r="F3" i="1"/>
  <c r="F11" i="1"/>
  <c r="F31" i="1"/>
  <c r="F52" i="1"/>
  <c r="F60" i="1"/>
  <c r="G63" i="1"/>
  <c r="F65" i="1"/>
  <c r="F68" i="1"/>
  <c r="G227" i="1"/>
  <c r="F227" i="1"/>
  <c r="G243" i="1"/>
  <c r="F243" i="1"/>
  <c r="G259" i="1"/>
  <c r="F259" i="1"/>
  <c r="G275" i="1"/>
  <c r="F275" i="1"/>
  <c r="G291" i="1"/>
  <c r="F291" i="1"/>
  <c r="G307" i="1"/>
  <c r="F307" i="1"/>
  <c r="F19" i="1"/>
  <c r="G47" i="1"/>
  <c r="G55" i="1"/>
  <c r="F6" i="1"/>
  <c r="G7" i="1"/>
  <c r="F14" i="1"/>
  <c r="G15" i="1"/>
  <c r="F22" i="1"/>
  <c r="G23" i="1"/>
  <c r="F30" i="1"/>
  <c r="F34" i="1"/>
  <c r="G35" i="1"/>
  <c r="G41" i="1"/>
  <c r="G57" i="1"/>
  <c r="F224" i="1"/>
  <c r="G231" i="1"/>
  <c r="F231" i="1"/>
  <c r="F240" i="1"/>
  <c r="G247" i="1"/>
  <c r="F247" i="1"/>
  <c r="F256" i="1"/>
  <c r="G263" i="1"/>
  <c r="F263" i="1"/>
  <c r="F272" i="1"/>
  <c r="G279" i="1"/>
  <c r="F279" i="1"/>
  <c r="G295" i="1"/>
  <c r="F295" i="1"/>
  <c r="G311" i="1"/>
  <c r="F311" i="1"/>
  <c r="F317" i="1"/>
  <c r="G317" i="1"/>
  <c r="F27" i="1"/>
  <c r="G39" i="1"/>
  <c r="F44" i="1"/>
  <c r="F49" i="1"/>
  <c r="F10" i="1"/>
  <c r="F18" i="1"/>
  <c r="F26" i="1"/>
  <c r="F38" i="1"/>
  <c r="F40" i="1"/>
  <c r="G43" i="1"/>
  <c r="F48" i="1"/>
  <c r="G51" i="1"/>
  <c r="F56" i="1"/>
  <c r="G59" i="1"/>
  <c r="F64" i="1"/>
  <c r="G67" i="1"/>
  <c r="F72" i="1"/>
  <c r="G75" i="1"/>
  <c r="F80" i="1"/>
  <c r="G83" i="1"/>
  <c r="F88" i="1"/>
  <c r="G91" i="1"/>
  <c r="F96" i="1"/>
  <c r="G99" i="1"/>
  <c r="F104" i="1"/>
  <c r="G107" i="1"/>
  <c r="F112" i="1"/>
  <c r="G115" i="1"/>
  <c r="F120" i="1"/>
  <c r="G123" i="1"/>
  <c r="F128" i="1"/>
  <c r="G131" i="1"/>
  <c r="F136" i="1"/>
  <c r="G139" i="1"/>
  <c r="F144" i="1"/>
  <c r="G147" i="1"/>
  <c r="F152" i="1"/>
  <c r="G155" i="1"/>
  <c r="F160" i="1"/>
  <c r="G163" i="1"/>
  <c r="F168" i="1"/>
  <c r="G171" i="1"/>
  <c r="F176" i="1"/>
  <c r="G179" i="1"/>
  <c r="F184" i="1"/>
  <c r="G187" i="1"/>
  <c r="F192" i="1"/>
  <c r="G195" i="1"/>
  <c r="F200" i="1"/>
  <c r="G203" i="1"/>
  <c r="F208" i="1"/>
  <c r="G211" i="1"/>
  <c r="F216" i="1"/>
  <c r="G219" i="1"/>
  <c r="F228" i="1"/>
  <c r="G235" i="1"/>
  <c r="F235" i="1"/>
  <c r="F244" i="1"/>
  <c r="G251" i="1"/>
  <c r="F251" i="1"/>
  <c r="F260" i="1"/>
  <c r="G267" i="1"/>
  <c r="F267" i="1"/>
  <c r="F276" i="1"/>
  <c r="G283" i="1"/>
  <c r="F283" i="1"/>
  <c r="G299" i="1"/>
  <c r="F299" i="1"/>
  <c r="G314" i="1"/>
  <c r="F314" i="1"/>
  <c r="F319" i="1"/>
  <c r="F323" i="1"/>
  <c r="F327" i="1"/>
  <c r="F331" i="1"/>
  <c r="F335" i="1"/>
  <c r="F339" i="1"/>
  <c r="F343" i="1"/>
  <c r="F347" i="1"/>
  <c r="F351" i="1"/>
  <c r="F355" i="1"/>
  <c r="F359" i="1"/>
  <c r="F363" i="1"/>
  <c r="F367" i="1"/>
  <c r="F371" i="1"/>
  <c r="F375" i="1"/>
  <c r="F379" i="1"/>
  <c r="F383" i="1"/>
  <c r="F387" i="1"/>
  <c r="F391" i="1"/>
  <c r="F395" i="1"/>
  <c r="F399" i="1"/>
  <c r="F403" i="1"/>
  <c r="F407" i="1"/>
  <c r="F411" i="1"/>
  <c r="F415" i="1"/>
  <c r="F419" i="1"/>
  <c r="F423" i="1"/>
  <c r="F427" i="1"/>
  <c r="F431" i="1"/>
  <c r="F435" i="1"/>
  <c r="G451" i="1"/>
  <c r="F451" i="1"/>
  <c r="G447" i="1"/>
  <c r="F447" i="1"/>
  <c r="F322" i="1"/>
  <c r="G322" i="1"/>
  <c r="F326" i="1"/>
  <c r="G326" i="1"/>
  <c r="F330" i="1"/>
  <c r="G330" i="1"/>
  <c r="F334" i="1"/>
  <c r="G334" i="1"/>
  <c r="F338" i="1"/>
  <c r="G338" i="1"/>
  <c r="F342" i="1"/>
  <c r="G342" i="1"/>
  <c r="F346" i="1"/>
  <c r="G346" i="1"/>
  <c r="F350" i="1"/>
  <c r="G350" i="1"/>
  <c r="F354" i="1"/>
  <c r="G354" i="1"/>
  <c r="F358" i="1"/>
  <c r="G358" i="1"/>
  <c r="F362" i="1"/>
  <c r="G362" i="1"/>
  <c r="F366" i="1"/>
  <c r="G366" i="1"/>
  <c r="F370" i="1"/>
  <c r="G370" i="1"/>
  <c r="F374" i="1"/>
  <c r="G374" i="1"/>
  <c r="F378" i="1"/>
  <c r="G378" i="1"/>
  <c r="F382" i="1"/>
  <c r="G382" i="1"/>
  <c r="F386" i="1"/>
  <c r="G386" i="1"/>
  <c r="F390" i="1"/>
  <c r="G390" i="1"/>
  <c r="F394" i="1"/>
  <c r="G394" i="1"/>
  <c r="F398" i="1"/>
  <c r="G398" i="1"/>
  <c r="F402" i="1"/>
  <c r="G402" i="1"/>
  <c r="F406" i="1"/>
  <c r="G406" i="1"/>
  <c r="F410" i="1"/>
  <c r="G410" i="1"/>
  <c r="F414" i="1"/>
  <c r="G414" i="1"/>
  <c r="F418" i="1"/>
  <c r="G418" i="1"/>
  <c r="F422" i="1"/>
  <c r="G422" i="1"/>
  <c r="F426" i="1"/>
  <c r="G426" i="1"/>
  <c r="F430" i="1"/>
  <c r="G430" i="1"/>
  <c r="F434" i="1"/>
  <c r="G434" i="1"/>
  <c r="G443" i="1"/>
  <c r="F443" i="1"/>
  <c r="G459" i="1"/>
  <c r="F459" i="1"/>
  <c r="G439" i="1"/>
  <c r="F439" i="1"/>
  <c r="G455" i="1"/>
  <c r="F455" i="1"/>
  <c r="G438" i="1"/>
  <c r="G442" i="1"/>
  <c r="G446" i="1"/>
  <c r="G450" i="1"/>
  <c r="G454" i="1"/>
  <c r="G458" i="1"/>
  <c r="G467" i="1"/>
  <c r="G475" i="1"/>
  <c r="G483" i="1"/>
  <c r="G490" i="1"/>
  <c r="F490" i="1"/>
  <c r="G494" i="1"/>
  <c r="F494" i="1"/>
  <c r="G498" i="1"/>
  <c r="F498" i="1"/>
  <c r="G502" i="1"/>
  <c r="F502" i="1"/>
  <c r="G506" i="1"/>
  <c r="F506" i="1"/>
  <c r="G510" i="1"/>
  <c r="F510" i="1"/>
  <c r="G514" i="1"/>
  <c r="F514" i="1"/>
  <c r="G518" i="1"/>
  <c r="F518" i="1"/>
  <c r="G522" i="1"/>
  <c r="F522" i="1"/>
  <c r="G526" i="1"/>
  <c r="F526" i="1"/>
  <c r="G530" i="1"/>
  <c r="F530" i="1"/>
  <c r="G534" i="1"/>
  <c r="F534" i="1"/>
  <c r="G538" i="1"/>
  <c r="F538" i="1"/>
  <c r="G542" i="1"/>
  <c r="F542" i="1"/>
  <c r="G546" i="1"/>
  <c r="F546" i="1"/>
  <c r="G550" i="1"/>
  <c r="F550" i="1"/>
  <c r="G554" i="1"/>
  <c r="F554" i="1"/>
  <c r="G558" i="1"/>
  <c r="F558" i="1"/>
  <c r="G567" i="1"/>
  <c r="F567" i="1"/>
  <c r="G583" i="1"/>
  <c r="F583" i="1"/>
  <c r="G563" i="1"/>
  <c r="F563" i="1"/>
  <c r="G579" i="1"/>
  <c r="F579" i="1"/>
  <c r="F491" i="1"/>
  <c r="F495" i="1"/>
  <c r="F499" i="1"/>
  <c r="F503" i="1"/>
  <c r="F507" i="1"/>
  <c r="F511" i="1"/>
  <c r="F515" i="1"/>
  <c r="F519" i="1"/>
  <c r="F523" i="1"/>
  <c r="F527" i="1"/>
  <c r="F531" i="1"/>
  <c r="F535" i="1"/>
  <c r="F539" i="1"/>
  <c r="F543" i="1"/>
  <c r="F547" i="1"/>
  <c r="F551" i="1"/>
  <c r="F555" i="1"/>
  <c r="G575" i="1"/>
  <c r="F575" i="1"/>
  <c r="F462" i="1"/>
  <c r="G465" i="1"/>
  <c r="F470" i="1"/>
  <c r="G473" i="1"/>
  <c r="F478" i="1"/>
  <c r="G481" i="1"/>
  <c r="F486" i="1"/>
  <c r="G571" i="1"/>
  <c r="F571" i="1"/>
  <c r="G587" i="1"/>
  <c r="F587" i="1"/>
  <c r="F591" i="1"/>
  <c r="F595" i="1"/>
  <c r="F599" i="1"/>
  <c r="F603" i="1"/>
  <c r="F607" i="1"/>
  <c r="F611" i="1"/>
  <c r="F615" i="1"/>
  <c r="F619" i="1"/>
  <c r="F623" i="1"/>
  <c r="F627" i="1"/>
  <c r="F562" i="1"/>
  <c r="F566" i="1"/>
  <c r="F570" i="1"/>
  <c r="F574" i="1"/>
  <c r="F578" i="1"/>
  <c r="F582" i="1"/>
  <c r="F586" i="1"/>
  <c r="F590" i="1"/>
  <c r="F594" i="1"/>
  <c r="F598" i="1"/>
  <c r="F602" i="1"/>
  <c r="F606" i="1"/>
  <c r="F610" i="1"/>
  <c r="F614" i="1"/>
  <c r="F618" i="1"/>
  <c r="F622" i="1"/>
  <c r="F626" i="1"/>
  <c r="F630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<sst xmlns="http://schemas.openxmlformats.org/spreadsheetml/2006/main" count="8" uniqueCount="7">
  <si>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</si>
  <si>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</si>
  <si>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</si>
  <si>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</si>
  <si>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C00000"/>
        <rFont val="Arial Cyr"/>
        <charset val="204"/>
      </rPr>
      <t>4</t>
    </r>
  </si>
  <si>
    <r>
      <t>B</t>
    </r>
    <r>
      <rPr>
        <b/>
        <sz val="8"/>
        <color rgb="FFC00000"/>
        <rFont val="Arial Cyr"/>
        <charset val="204"/>
      </rPr>
      <t>4</t>
    </r>
  </si>
  <si>
    <r>
      <t>C</t>
    </r>
    <r>
      <rPr>
        <b/>
        <sz val="8"/>
        <color rgb="FFC00000"/>
        <rFont val="Arial Cyr"/>
        <charset val="204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</si>
</sst>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sz val="10"/>
      <color rgb="FFC00000"/>
      <name val="Arial Cyr"/>
      <charset val="204"/>
    </font>
    <font>
      <b/>
      <sz val="10"/>
      <color rgb="FFC00000"/>
      <name val="Arial Cyr"/>
      <charset val="204"/>
    </font>
    <font>
      <b/>
      <sz val="12"/>
      <color rgb="FFC00000"/>
      <name val="Arial Cyr"/>
      <charset val="204"/>
    </font>
    <font>
      <b/>
      <sz val="8"/>
      <color rgb="FFC00000"/>
      <name val="Arial Cyr"/>
      <charset val="204"/>
    </font>
    <font>
      <b/>
      <sz val="11"/>
      <color rgb="FFC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(20))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243.83523057947923</c:v>
                </c:pt>
                <c:pt idx="1">
                  <c:v>246.47532022553949</c:v>
                </c:pt>
                <c:pt idx="2">
                  <c:v>248.28264529249961</c:v>
                </c:pt>
                <c:pt idx="3">
                  <c:v>249.2459668216683</c:v>
                </c:pt>
                <c:pt idx="4">
                  <c:v>250.22265154363089</c:v>
                </c:pt>
                <c:pt idx="5">
                  <c:v>250.77250692699812</c:v>
                </c:pt>
                <c:pt idx="6">
                  <c:v>253.00443487985112</c:v>
                </c:pt>
                <c:pt idx="7">
                  <c:v>254.88287510844629</c:v>
                </c:pt>
                <c:pt idx="8">
                  <c:v>256.39639901032461</c:v>
                </c:pt>
                <c:pt idx="9">
                  <c:v>257.37139236228239</c:v>
                </c:pt>
                <c:pt idx="10">
                  <c:v>257.73877728522029</c:v>
                </c:pt>
                <c:pt idx="11">
                  <c:v>257.89882672886569</c:v>
                </c:pt>
                <c:pt idx="12">
                  <c:v>257.82937148234078</c:v>
                </c:pt>
                <c:pt idx="13">
                  <c:v>257.73045842604461</c:v>
                </c:pt>
                <c:pt idx="14">
                  <c:v>257.68975504693105</c:v>
                </c:pt>
                <c:pt idx="15">
                  <c:v>257.48993059733203</c:v>
                </c:pt>
                <c:pt idx="16">
                  <c:v>257.50659276060117</c:v>
                </c:pt>
                <c:pt idx="17">
                  <c:v>257.51606368238754</c:v>
                </c:pt>
                <c:pt idx="18">
                  <c:v>257.61660537463291</c:v>
                </c:pt>
                <c:pt idx="19">
                  <c:v>257.44773982060894</c:v>
                </c:pt>
                <c:pt idx="20">
                  <c:v>257.4883145019661</c:v>
                </c:pt>
                <c:pt idx="21">
                  <c:v>257.58204014131297</c:v>
                </c:pt>
                <c:pt idx="22">
                  <c:v>257.69528082797427</c:v>
                </c:pt>
                <c:pt idx="23">
                  <c:v>257.44038886231374</c:v>
                </c:pt>
                <c:pt idx="24">
                  <c:v>257.26666231908308</c:v>
                </c:pt>
                <c:pt idx="25">
                  <c:v>257.25472047710866</c:v>
                </c:pt>
                <c:pt idx="26">
                  <c:v>257.07336183996449</c:v>
                </c:pt>
                <c:pt idx="27">
                  <c:v>256.88102154637221</c:v>
                </c:pt>
                <c:pt idx="28">
                  <c:v>256.55552317309082</c:v>
                </c:pt>
                <c:pt idx="29">
                  <c:v>256.16273662880843</c:v>
                </c:pt>
                <c:pt idx="30">
                  <c:v>255.72282877813674</c:v>
                </c:pt>
                <c:pt idx="31">
                  <c:v>255.15127674768931</c:v>
                </c:pt>
                <c:pt idx="32">
                  <c:v>254.6445587324298</c:v>
                </c:pt>
                <c:pt idx="33">
                  <c:v>254.28519458797069</c:v>
                </c:pt>
                <c:pt idx="34">
                  <c:v>254.15276915274976</c:v>
                </c:pt>
                <c:pt idx="35">
                  <c:v>254.1483818583522</c:v>
                </c:pt>
                <c:pt idx="36">
                  <c:v>254.30904205426032</c:v>
                </c:pt>
                <c:pt idx="37">
                  <c:v>254.70848952772127</c:v>
                </c:pt>
                <c:pt idx="38">
                  <c:v>255.15230318557005</c:v>
                </c:pt>
                <c:pt idx="39">
                  <c:v>255.73662419524717</c:v>
                </c:pt>
                <c:pt idx="40">
                  <c:v>256.39276708288014</c:v>
                </c:pt>
                <c:pt idx="41">
                  <c:v>257.10290589827969</c:v>
                </c:pt>
                <c:pt idx="42">
                  <c:v>257.91358934889479</c:v>
                </c:pt>
                <c:pt idx="43">
                  <c:v>258.68469563352835</c:v>
                </c:pt>
                <c:pt idx="44">
                  <c:v>259.39826497695526</c:v>
                </c:pt>
                <c:pt idx="45">
                  <c:v>260.05547084511801</c:v>
                </c:pt>
                <c:pt idx="46">
                  <c:v>260.6502306447689</c:v>
                </c:pt>
                <c:pt idx="47">
                  <c:v>261.18169612535416</c:v>
                </c:pt>
                <c:pt idx="48">
                  <c:v>261.6905373654418</c:v>
                </c:pt>
                <c:pt idx="49">
                  <c:v>262.1727462971096</c:v>
                </c:pt>
                <c:pt idx="50">
                  <c:v>262.61411664610495</c:v>
                </c:pt>
                <c:pt idx="51">
                  <c:v>263.03003744708519</c:v>
                </c:pt>
                <c:pt idx="52">
                  <c:v>263.39218394732183</c:v>
                </c:pt>
                <c:pt idx="53">
                  <c:v>263.70119124388361</c:v>
                </c:pt>
                <c:pt idx="54">
                  <c:v>263.96546396727933</c:v>
                </c:pt>
                <c:pt idx="55">
                  <c:v>264.1974252759826</c:v>
                </c:pt>
                <c:pt idx="56">
                  <c:v>264.39784180200286</c:v>
                </c:pt>
                <c:pt idx="57">
                  <c:v>264.58138702613934</c:v>
                </c:pt>
                <c:pt idx="58">
                  <c:v>264.75054961588921</c:v>
                </c:pt>
                <c:pt idx="59">
                  <c:v>264.89334299547789</c:v>
                </c:pt>
                <c:pt idx="60">
                  <c:v>265.02336633960908</c:v>
                </c:pt>
                <c:pt idx="61">
                  <c:v>265.13816126409142</c:v>
                </c:pt>
                <c:pt idx="62">
                  <c:v>265.23470123774479</c:v>
                </c:pt>
                <c:pt idx="63">
                  <c:v>265.31505423198894</c:v>
                </c:pt>
                <c:pt idx="64">
                  <c:v>265.39232719229335</c:v>
                </c:pt>
                <c:pt idx="65">
                  <c:v>265.45670542047446</c:v>
                </c:pt>
                <c:pt idx="66">
                  <c:v>265.50959487459244</c:v>
                </c:pt>
                <c:pt idx="67">
                  <c:v>265.55927081009344</c:v>
                </c:pt>
                <c:pt idx="68">
                  <c:v>265.60241826870185</c:v>
                </c:pt>
                <c:pt idx="69">
                  <c:v>265.63923069406781</c:v>
                </c:pt>
                <c:pt idx="70">
                  <c:v>265.66812062153895</c:v>
                </c:pt>
                <c:pt idx="71">
                  <c:v>265.68735730161637</c:v>
                </c:pt>
                <c:pt idx="72">
                  <c:v>265.70292434295521</c:v>
                </c:pt>
                <c:pt idx="73">
                  <c:v>265.71340161414247</c:v>
                </c:pt>
                <c:pt idx="74">
                  <c:v>265.72202773158591</c:v>
                </c:pt>
                <c:pt idx="75">
                  <c:v>265.72839182148152</c:v>
                </c:pt>
                <c:pt idx="76">
                  <c:v>265.73355866501419</c:v>
                </c:pt>
                <c:pt idx="77">
                  <c:v>265.73677622486605</c:v>
                </c:pt>
                <c:pt idx="78">
                  <c:v>265.7375764982487</c:v>
                </c:pt>
                <c:pt idx="79">
                  <c:v>265.73503402185349</c:v>
                </c:pt>
                <c:pt idx="80">
                  <c:v>265.72911462932831</c:v>
                </c:pt>
                <c:pt idx="81">
                  <c:v>265.72296797132657</c:v>
                </c:pt>
                <c:pt idx="82">
                  <c:v>265.7164812487934</c:v>
                </c:pt>
                <c:pt idx="83">
                  <c:v>265.70622181719244</c:v>
                </c:pt>
                <c:pt idx="84">
                  <c:v>265.696488284145</c:v>
                </c:pt>
                <c:pt idx="85">
                  <c:v>265.68413002418453</c:v>
                </c:pt>
                <c:pt idx="86">
                  <c:v>265.66860006948997</c:v>
                </c:pt>
                <c:pt idx="87">
                  <c:v>265.64730269809979</c:v>
                </c:pt>
                <c:pt idx="88">
                  <c:v>265.62174927413656</c:v>
                </c:pt>
                <c:pt idx="89">
                  <c:v>265.59437027078224</c:v>
                </c:pt>
                <c:pt idx="90">
                  <c:v>265.56642637464552</c:v>
                </c:pt>
                <c:pt idx="91">
                  <c:v>265.53617666255843</c:v>
                </c:pt>
                <c:pt idx="92">
                  <c:v>265.50143335067821</c:v>
                </c:pt>
                <c:pt idx="93">
                  <c:v>265.46441735831127</c:v>
                </c:pt>
                <c:pt idx="94">
                  <c:v>265.42696749174956</c:v>
                </c:pt>
                <c:pt idx="95">
                  <c:v>265.38566205161436</c:v>
                </c:pt>
                <c:pt idx="96">
                  <c:v>265.33931077947517</c:v>
                </c:pt>
                <c:pt idx="97">
                  <c:v>265.28956593334749</c:v>
                </c:pt>
                <c:pt idx="98">
                  <c:v>265.23582104730349</c:v>
                </c:pt>
                <c:pt idx="99">
                  <c:v>265.18090399123963</c:v>
                </c:pt>
                <c:pt idx="100">
                  <c:v>265.11828787668384</c:v>
                </c:pt>
                <c:pt idx="101">
                  <c:v>265.05062360272831</c:v>
                </c:pt>
                <c:pt idx="102">
                  <c:v>264.98349189149405</c:v>
                </c:pt>
                <c:pt idx="103">
                  <c:v>264.9107516072537</c:v>
                </c:pt>
                <c:pt idx="104">
                  <c:v>264.83349106206418</c:v>
                </c:pt>
                <c:pt idx="105">
                  <c:v>264.75069446280378</c:v>
                </c:pt>
                <c:pt idx="106">
                  <c:v>264.66384375940891</c:v>
                </c:pt>
                <c:pt idx="107">
                  <c:v>264.57433680387379</c:v>
                </c:pt>
                <c:pt idx="108">
                  <c:v>264.48403554299341</c:v>
                </c:pt>
                <c:pt idx="109">
                  <c:v>264.3968927978346</c:v>
                </c:pt>
                <c:pt idx="110">
                  <c:v>264.30614953050224</c:v>
                </c:pt>
                <c:pt idx="111">
                  <c:v>264.21914955403111</c:v>
                </c:pt>
                <c:pt idx="112">
                  <c:v>264.1282112211469</c:v>
                </c:pt>
                <c:pt idx="113">
                  <c:v>264.02445903144383</c:v>
                </c:pt>
                <c:pt idx="114">
                  <c:v>263.919577264856</c:v>
                </c:pt>
                <c:pt idx="115">
                  <c:v>263.80667070002943</c:v>
                </c:pt>
                <c:pt idx="116">
                  <c:v>263.69284033860555</c:v>
                </c:pt>
                <c:pt idx="117">
                  <c:v>263.56839632953967</c:v>
                </c:pt>
                <c:pt idx="118">
                  <c:v>263.43898038829661</c:v>
                </c:pt>
                <c:pt idx="119">
                  <c:v>263.30754185053377</c:v>
                </c:pt>
                <c:pt idx="120">
                  <c:v>263.16771361673477</c:v>
                </c:pt>
                <c:pt idx="121">
                  <c:v>263.02720079733433</c:v>
                </c:pt>
                <c:pt idx="122">
                  <c:v>262.86044508289831</c:v>
                </c:pt>
                <c:pt idx="123">
                  <c:v>262.69427093282394</c:v>
                </c:pt>
                <c:pt idx="124">
                  <c:v>262.52811104317124</c:v>
                </c:pt>
                <c:pt idx="125">
                  <c:v>262.36527415666097</c:v>
                </c:pt>
                <c:pt idx="126">
                  <c:v>262.21068548496646</c:v>
                </c:pt>
                <c:pt idx="127">
                  <c:v>262.05865459323672</c:v>
                </c:pt>
                <c:pt idx="128">
                  <c:v>261.92075019079732</c:v>
                </c:pt>
                <c:pt idx="129">
                  <c:v>261.78883616621295</c:v>
                </c:pt>
                <c:pt idx="130">
                  <c:v>261.65035875766495</c:v>
                </c:pt>
                <c:pt idx="131">
                  <c:v>261.51477014983851</c:v>
                </c:pt>
                <c:pt idx="132">
                  <c:v>261.36833869867939</c:v>
                </c:pt>
                <c:pt idx="133">
                  <c:v>261.24549073358122</c:v>
                </c:pt>
                <c:pt idx="134">
                  <c:v>261.11476388745314</c:v>
                </c:pt>
                <c:pt idx="135">
                  <c:v>260.98747080748075</c:v>
                </c:pt>
                <c:pt idx="136">
                  <c:v>260.85846469129353</c:v>
                </c:pt>
                <c:pt idx="137">
                  <c:v>260.72147494938616</c:v>
                </c:pt>
                <c:pt idx="138">
                  <c:v>260.57882260982433</c:v>
                </c:pt>
                <c:pt idx="139">
                  <c:v>260.42350230227925</c:v>
                </c:pt>
                <c:pt idx="140">
                  <c:v>260.27695503994778</c:v>
                </c:pt>
                <c:pt idx="141">
                  <c:v>260.14495049073219</c:v>
                </c:pt>
                <c:pt idx="142">
                  <c:v>260.02441735337811</c:v>
                </c:pt>
                <c:pt idx="143">
                  <c:v>259.93136943734419</c:v>
                </c:pt>
                <c:pt idx="144">
                  <c:v>259.83035174575531</c:v>
                </c:pt>
                <c:pt idx="145">
                  <c:v>259.7388629748416</c:v>
                </c:pt>
                <c:pt idx="146">
                  <c:v>259.64399916036433</c:v>
                </c:pt>
                <c:pt idx="147">
                  <c:v>259.5636214655533</c:v>
                </c:pt>
                <c:pt idx="148">
                  <c:v>259.48838323213687</c:v>
                </c:pt>
                <c:pt idx="149">
                  <c:v>259.39202560887435</c:v>
                </c:pt>
                <c:pt idx="150">
                  <c:v>259.28660263477366</c:v>
                </c:pt>
                <c:pt idx="151">
                  <c:v>259.18140918585613</c:v>
                </c:pt>
                <c:pt idx="152">
                  <c:v>259.07652517768429</c:v>
                </c:pt>
                <c:pt idx="153">
                  <c:v>258.97315509364051</c:v>
                </c:pt>
                <c:pt idx="154">
                  <c:v>258.84671160038044</c:v>
                </c:pt>
                <c:pt idx="155">
                  <c:v>258.72523629717557</c:v>
                </c:pt>
                <c:pt idx="156">
                  <c:v>258.61680670594092</c:v>
                </c:pt>
                <c:pt idx="157">
                  <c:v>258.5109701571057</c:v>
                </c:pt>
                <c:pt idx="158">
                  <c:v>258.3935094878305</c:v>
                </c:pt>
                <c:pt idx="159">
                  <c:v>258.24746932320841</c:v>
                </c:pt>
                <c:pt idx="160">
                  <c:v>258.09112939708797</c:v>
                </c:pt>
                <c:pt idx="161">
                  <c:v>257.95478314427424</c:v>
                </c:pt>
                <c:pt idx="162">
                  <c:v>257.8147420631513</c:v>
                </c:pt>
                <c:pt idx="163">
                  <c:v>257.66128095313837</c:v>
                </c:pt>
                <c:pt idx="164">
                  <c:v>257.49316543645807</c:v>
                </c:pt>
                <c:pt idx="165">
                  <c:v>257.33362520056829</c:v>
                </c:pt>
                <c:pt idx="166">
                  <c:v>257.17552896688818</c:v>
                </c:pt>
                <c:pt idx="167">
                  <c:v>257.00019736392807</c:v>
                </c:pt>
                <c:pt idx="168">
                  <c:v>256.81125614197259</c:v>
                </c:pt>
                <c:pt idx="169">
                  <c:v>256.60971650262189</c:v>
                </c:pt>
                <c:pt idx="170">
                  <c:v>256.40820457557089</c:v>
                </c:pt>
                <c:pt idx="171">
                  <c:v>256.22241310210097</c:v>
                </c:pt>
                <c:pt idx="172">
                  <c:v>255.99794116207462</c:v>
                </c:pt>
                <c:pt idx="173">
                  <c:v>255.755263621247</c:v>
                </c:pt>
                <c:pt idx="174">
                  <c:v>255.51384986350575</c:v>
                </c:pt>
                <c:pt idx="175">
                  <c:v>255.24145306750006</c:v>
                </c:pt>
                <c:pt idx="176">
                  <c:v>254.95547350495605</c:v>
                </c:pt>
                <c:pt idx="177">
                  <c:v>254.64485651168326</c:v>
                </c:pt>
                <c:pt idx="178">
                  <c:v>254.31493561322128</c:v>
                </c:pt>
                <c:pt idx="179">
                  <c:v>253.9802868217638</c:v>
                </c:pt>
                <c:pt idx="180">
                  <c:v>253.64772546285386</c:v>
                </c:pt>
                <c:pt idx="181">
                  <c:v>253.36768499785086</c:v>
                </c:pt>
                <c:pt idx="182">
                  <c:v>253.10876336943198</c:v>
                </c:pt>
                <c:pt idx="183">
                  <c:v>252.87313177582061</c:v>
                </c:pt>
                <c:pt idx="184">
                  <c:v>252.65217162089692</c:v>
                </c:pt>
                <c:pt idx="185">
                  <c:v>252.42980657721938</c:v>
                </c:pt>
                <c:pt idx="186">
                  <c:v>252.22264617980338</c:v>
                </c:pt>
                <c:pt idx="187">
                  <c:v>252.03071151791278</c:v>
                </c:pt>
                <c:pt idx="188">
                  <c:v>251.86591830974692</c:v>
                </c:pt>
                <c:pt idx="189">
                  <c:v>251.71354721482152</c:v>
                </c:pt>
                <c:pt idx="190">
                  <c:v>251.55754507084757</c:v>
                </c:pt>
                <c:pt idx="191">
                  <c:v>251.3831841859209</c:v>
                </c:pt>
                <c:pt idx="192">
                  <c:v>251.17434997151949</c:v>
                </c:pt>
                <c:pt idx="193">
                  <c:v>250.97450813579994</c:v>
                </c:pt>
                <c:pt idx="194">
                  <c:v>250.78392021380876</c:v>
                </c:pt>
                <c:pt idx="195">
                  <c:v>250.55491303340031</c:v>
                </c:pt>
                <c:pt idx="196">
                  <c:v>250.31574183998524</c:v>
                </c:pt>
                <c:pt idx="197">
                  <c:v>250.1123602332332</c:v>
                </c:pt>
                <c:pt idx="198">
                  <c:v>249.90860896155397</c:v>
                </c:pt>
                <c:pt idx="199">
                  <c:v>249.71231237130476</c:v>
                </c:pt>
                <c:pt idx="200">
                  <c:v>249.50761743332197</c:v>
                </c:pt>
                <c:pt idx="201">
                  <c:v>249.32539015720917</c:v>
                </c:pt>
                <c:pt idx="202">
                  <c:v>249.15736963048522</c:v>
                </c:pt>
                <c:pt idx="203">
                  <c:v>249.01658296849504</c:v>
                </c:pt>
                <c:pt idx="204">
                  <c:v>248.84126033756559</c:v>
                </c:pt>
                <c:pt idx="205">
                  <c:v>248.65843439190613</c:v>
                </c:pt>
                <c:pt idx="206">
                  <c:v>248.52690854811763</c:v>
                </c:pt>
                <c:pt idx="207">
                  <c:v>248.40129269545167</c:v>
                </c:pt>
                <c:pt idx="208">
                  <c:v>248.27108511799102</c:v>
                </c:pt>
                <c:pt idx="209">
                  <c:v>248.15145320361836</c:v>
                </c:pt>
                <c:pt idx="210">
                  <c:v>248.02981460614663</c:v>
                </c:pt>
                <c:pt idx="211">
                  <c:v>247.93123268237915</c:v>
                </c:pt>
                <c:pt idx="212">
                  <c:v>247.85740593074757</c:v>
                </c:pt>
                <c:pt idx="213">
                  <c:v>247.78910393129439</c:v>
                </c:pt>
                <c:pt idx="214">
                  <c:v>247.71802178110948</c:v>
                </c:pt>
                <c:pt idx="215">
                  <c:v>247.67526901206725</c:v>
                </c:pt>
                <c:pt idx="216">
                  <c:v>247.66081709967978</c:v>
                </c:pt>
                <c:pt idx="217">
                  <c:v>247.6506627222339</c:v>
                </c:pt>
                <c:pt idx="218">
                  <c:v>247.65402128592305</c:v>
                </c:pt>
                <c:pt idx="219">
                  <c:v>247.65577434116966</c:v>
                </c:pt>
                <c:pt idx="220">
                  <c:v>247.64684661334351</c:v>
                </c:pt>
                <c:pt idx="221">
                  <c:v>247.60758171856287</c:v>
                </c:pt>
                <c:pt idx="222">
                  <c:v>247.52927791462787</c:v>
                </c:pt>
                <c:pt idx="223">
                  <c:v>247.41194710592268</c:v>
                </c:pt>
                <c:pt idx="224">
                  <c:v>247.33293925579471</c:v>
                </c:pt>
                <c:pt idx="225">
                  <c:v>247.21074009741582</c:v>
                </c:pt>
                <c:pt idx="226">
                  <c:v>247.06631578175649</c:v>
                </c:pt>
                <c:pt idx="227">
                  <c:v>246.90260900150858</c:v>
                </c:pt>
                <c:pt idx="228">
                  <c:v>246.73506733548871</c:v>
                </c:pt>
                <c:pt idx="229">
                  <c:v>246.54279170827363</c:v>
                </c:pt>
                <c:pt idx="230">
                  <c:v>246.33470558384033</c:v>
                </c:pt>
                <c:pt idx="231">
                  <c:v>246.13857108967869</c:v>
                </c:pt>
                <c:pt idx="232">
                  <c:v>245.98064969946694</c:v>
                </c:pt>
                <c:pt idx="233">
                  <c:v>245.83938091286836</c:v>
                </c:pt>
                <c:pt idx="234">
                  <c:v>245.70219914288089</c:v>
                </c:pt>
                <c:pt idx="235">
                  <c:v>245.53041126242925</c:v>
                </c:pt>
                <c:pt idx="236">
                  <c:v>245.39057410974533</c:v>
                </c:pt>
                <c:pt idx="237">
                  <c:v>245.27602311753463</c:v>
                </c:pt>
                <c:pt idx="238">
                  <c:v>245.18433448051334</c:v>
                </c:pt>
                <c:pt idx="239">
                  <c:v>245.06414485016202</c:v>
                </c:pt>
                <c:pt idx="240">
                  <c:v>244.9415647232627</c:v>
                </c:pt>
                <c:pt idx="241">
                  <c:v>244.83134123469227</c:v>
                </c:pt>
                <c:pt idx="242">
                  <c:v>244.7051336498312</c:v>
                </c:pt>
                <c:pt idx="243">
                  <c:v>244.56387851408533</c:v>
                </c:pt>
                <c:pt idx="244">
                  <c:v>244.41326540680629</c:v>
                </c:pt>
                <c:pt idx="245">
                  <c:v>244.2207004561491</c:v>
                </c:pt>
                <c:pt idx="246">
                  <c:v>244.04616190231653</c:v>
                </c:pt>
                <c:pt idx="247">
                  <c:v>243.84688652413976</c:v>
                </c:pt>
                <c:pt idx="248">
                  <c:v>243.63359750036008</c:v>
                </c:pt>
                <c:pt idx="249">
                  <c:v>243.39881019248028</c:v>
                </c:pt>
                <c:pt idx="250">
                  <c:v>243.19356566604603</c:v>
                </c:pt>
                <c:pt idx="251">
                  <c:v>242.99895265728438</c:v>
                </c:pt>
                <c:pt idx="252">
                  <c:v>242.77436913106169</c:v>
                </c:pt>
                <c:pt idx="253">
                  <c:v>242.53745597178988</c:v>
                </c:pt>
                <c:pt idx="254">
                  <c:v>242.28398707624243</c:v>
                </c:pt>
                <c:pt idx="255">
                  <c:v>242.03852796767734</c:v>
                </c:pt>
                <c:pt idx="256">
                  <c:v>241.84356402817966</c:v>
                </c:pt>
                <c:pt idx="257">
                  <c:v>241.6033582219587</c:v>
                </c:pt>
                <c:pt idx="258">
                  <c:v>241.35229560319485</c:v>
                </c:pt>
                <c:pt idx="259">
                  <c:v>241.08397092245588</c:v>
                </c:pt>
                <c:pt idx="260">
                  <c:v>240.80180890215814</c:v>
                </c:pt>
                <c:pt idx="261">
                  <c:v>240.47193897610006</c:v>
                </c:pt>
                <c:pt idx="262">
                  <c:v>240.12586031544063</c:v>
                </c:pt>
                <c:pt idx="263">
                  <c:v>239.81616461848043</c:v>
                </c:pt>
                <c:pt idx="264">
                  <c:v>239.53333965063752</c:v>
                </c:pt>
                <c:pt idx="265">
                  <c:v>239.25751205390867</c:v>
                </c:pt>
                <c:pt idx="266">
                  <c:v>238.97017476531499</c:v>
                </c:pt>
                <c:pt idx="267">
                  <c:v>238.68303106909644</c:v>
                </c:pt>
                <c:pt idx="268">
                  <c:v>238.37685849463</c:v>
                </c:pt>
                <c:pt idx="269">
                  <c:v>238.07903032374901</c:v>
                </c:pt>
                <c:pt idx="270">
                  <c:v>237.81090178691159</c:v>
                </c:pt>
                <c:pt idx="271">
                  <c:v>237.54055868137084</c:v>
                </c:pt>
                <c:pt idx="272">
                  <c:v>237.31519599552246</c:v>
                </c:pt>
                <c:pt idx="273">
                  <c:v>237.16218348094637</c:v>
                </c:pt>
                <c:pt idx="274">
                  <c:v>237.00136108041417</c:v>
                </c:pt>
                <c:pt idx="275">
                  <c:v>236.85893294729155</c:v>
                </c:pt>
                <c:pt idx="276">
                  <c:v>236.75338806276696</c:v>
                </c:pt>
                <c:pt idx="277">
                  <c:v>236.68719732793116</c:v>
                </c:pt>
                <c:pt idx="278">
                  <c:v>236.6074209940015</c:v>
                </c:pt>
                <c:pt idx="279">
                  <c:v>236.5696539386968</c:v>
                </c:pt>
                <c:pt idx="280">
                  <c:v>236.57627541662893</c:v>
                </c:pt>
                <c:pt idx="281">
                  <c:v>236.56903388986709</c:v>
                </c:pt>
                <c:pt idx="282">
                  <c:v>236.598548276299</c:v>
                </c:pt>
                <c:pt idx="283">
                  <c:v>236.60164042022237</c:v>
                </c:pt>
                <c:pt idx="284">
                  <c:v>236.53636074183103</c:v>
                </c:pt>
                <c:pt idx="285">
                  <c:v>236.46082576858467</c:v>
                </c:pt>
                <c:pt idx="286">
                  <c:v>236.35265014926551</c:v>
                </c:pt>
                <c:pt idx="287">
                  <c:v>236.19382417726857</c:v>
                </c:pt>
                <c:pt idx="288">
                  <c:v>235.98295263193302</c:v>
                </c:pt>
                <c:pt idx="289">
                  <c:v>235.81477720010824</c:v>
                </c:pt>
                <c:pt idx="290">
                  <c:v>235.62532180522533</c:v>
                </c:pt>
                <c:pt idx="291">
                  <c:v>235.43341836178345</c:v>
                </c:pt>
                <c:pt idx="292">
                  <c:v>235.25382237872694</c:v>
                </c:pt>
                <c:pt idx="293">
                  <c:v>235.06061683529916</c:v>
                </c:pt>
                <c:pt idx="294">
                  <c:v>234.85661122851238</c:v>
                </c:pt>
                <c:pt idx="295">
                  <c:v>234.67394786729977</c:v>
                </c:pt>
                <c:pt idx="296">
                  <c:v>234.51138783341185</c:v>
                </c:pt>
                <c:pt idx="297">
                  <c:v>234.33180505111005</c:v>
                </c:pt>
                <c:pt idx="298">
                  <c:v>234.12402283235508</c:v>
                </c:pt>
                <c:pt idx="299">
                  <c:v>233.96381878229323</c:v>
                </c:pt>
                <c:pt idx="300">
                  <c:v>233.78878097888762</c:v>
                </c:pt>
                <c:pt idx="301">
                  <c:v>233.61116523326396</c:v>
                </c:pt>
                <c:pt idx="302">
                  <c:v>233.40750987575674</c:v>
                </c:pt>
                <c:pt idx="303">
                  <c:v>233.17486264737812</c:v>
                </c:pt>
                <c:pt idx="304">
                  <c:v>232.95709685559089</c:v>
                </c:pt>
                <c:pt idx="305">
                  <c:v>232.74979298547748</c:v>
                </c:pt>
                <c:pt idx="306">
                  <c:v>232.555500831107</c:v>
                </c:pt>
                <c:pt idx="307">
                  <c:v>232.31213445152778</c:v>
                </c:pt>
                <c:pt idx="308">
                  <c:v>232.07773511218357</c:v>
                </c:pt>
                <c:pt idx="309">
                  <c:v>231.88829896318688</c:v>
                </c:pt>
                <c:pt idx="310">
                  <c:v>231.65499467112551</c:v>
                </c:pt>
                <c:pt idx="311">
                  <c:v>231.44893117991154</c:v>
                </c:pt>
                <c:pt idx="312">
                  <c:v>231.24117428053501</c:v>
                </c:pt>
                <c:pt idx="313">
                  <c:v>231.01828147538939</c:v>
                </c:pt>
                <c:pt idx="314">
                  <c:v>230.82831955358932</c:v>
                </c:pt>
                <c:pt idx="315">
                  <c:v>230.63079776083288</c:v>
                </c:pt>
                <c:pt idx="316">
                  <c:v>230.43083434160238</c:v>
                </c:pt>
                <c:pt idx="317">
                  <c:v>230.21678403884206</c:v>
                </c:pt>
                <c:pt idx="318">
                  <c:v>230.07928258139617</c:v>
                </c:pt>
                <c:pt idx="319">
                  <c:v>229.94179722944767</c:v>
                </c:pt>
                <c:pt idx="320">
                  <c:v>229.83131618263977</c:v>
                </c:pt>
                <c:pt idx="321">
                  <c:v>229.74246063986828</c:v>
                </c:pt>
                <c:pt idx="322">
                  <c:v>229.65998714192767</c:v>
                </c:pt>
                <c:pt idx="323">
                  <c:v>229.59545140667296</c:v>
                </c:pt>
                <c:pt idx="324">
                  <c:v>229.55168105335113</c:v>
                </c:pt>
                <c:pt idx="325">
                  <c:v>229.47288925947839</c:v>
                </c:pt>
                <c:pt idx="326">
                  <c:v>229.35386791457699</c:v>
                </c:pt>
                <c:pt idx="327">
                  <c:v>229.22329972003007</c:v>
                </c:pt>
                <c:pt idx="328">
                  <c:v>229.05806842634496</c:v>
                </c:pt>
                <c:pt idx="329">
                  <c:v>228.8582465281377</c:v>
                </c:pt>
                <c:pt idx="330">
                  <c:v>228.67637964620405</c:v>
                </c:pt>
                <c:pt idx="331">
                  <c:v>228.49105667100011</c:v>
                </c:pt>
                <c:pt idx="332">
                  <c:v>228.35776698498987</c:v>
                </c:pt>
                <c:pt idx="333">
                  <c:v>228.1936332308176</c:v>
                </c:pt>
                <c:pt idx="334">
                  <c:v>227.98066988561507</c:v>
                </c:pt>
                <c:pt idx="335">
                  <c:v>227.71599989092971</c:v>
                </c:pt>
                <c:pt idx="336">
                  <c:v>227.45212398270803</c:v>
                </c:pt>
                <c:pt idx="337">
                  <c:v>227.16463895303994</c:v>
                </c:pt>
                <c:pt idx="338">
                  <c:v>226.84359702209355</c:v>
                </c:pt>
                <c:pt idx="339">
                  <c:v>226.56599079463047</c:v>
                </c:pt>
                <c:pt idx="340">
                  <c:v>226.25361078535505</c:v>
                </c:pt>
                <c:pt idx="341">
                  <c:v>225.92408682931722</c:v>
                </c:pt>
                <c:pt idx="342">
                  <c:v>225.56078548516612</c:v>
                </c:pt>
                <c:pt idx="343">
                  <c:v>225.16796910231187</c:v>
                </c:pt>
                <c:pt idx="344">
                  <c:v>224.74832757137617</c:v>
                </c:pt>
                <c:pt idx="345">
                  <c:v>224.35613464442025</c:v>
                </c:pt>
                <c:pt idx="346">
                  <c:v>223.9766825830738</c:v>
                </c:pt>
                <c:pt idx="347">
                  <c:v>223.59397098967935</c:v>
                </c:pt>
                <c:pt idx="348">
                  <c:v>223.2166911271006</c:v>
                </c:pt>
                <c:pt idx="349">
                  <c:v>222.91030245169526</c:v>
                </c:pt>
                <c:pt idx="350">
                  <c:v>222.63832124233582</c:v>
                </c:pt>
                <c:pt idx="351">
                  <c:v>222.37136309133751</c:v>
                </c:pt>
                <c:pt idx="352">
                  <c:v>222.13274746541461</c:v>
                </c:pt>
                <c:pt idx="353">
                  <c:v>221.94341410745363</c:v>
                </c:pt>
                <c:pt idx="354">
                  <c:v>221.74368977767895</c:v>
                </c:pt>
                <c:pt idx="355">
                  <c:v>221.58461603209614</c:v>
                </c:pt>
                <c:pt idx="356">
                  <c:v>221.47007555758302</c:v>
                </c:pt>
                <c:pt idx="357">
                  <c:v>221.39051760432642</c:v>
                </c:pt>
                <c:pt idx="358">
                  <c:v>221.36600179728626</c:v>
                </c:pt>
                <c:pt idx="359">
                  <c:v>221.33388205223889</c:v>
                </c:pt>
                <c:pt idx="360">
                  <c:v>221.31338693600165</c:v>
                </c:pt>
                <c:pt idx="361">
                  <c:v>221.25170097429444</c:v>
                </c:pt>
                <c:pt idx="362">
                  <c:v>221.19710909197806</c:v>
                </c:pt>
                <c:pt idx="363">
                  <c:v>221.16168349580494</c:v>
                </c:pt>
                <c:pt idx="364">
                  <c:v>221.10737351279514</c:v>
                </c:pt>
                <c:pt idx="365">
                  <c:v>221.01809163489071</c:v>
                </c:pt>
                <c:pt idx="366">
                  <c:v>220.90553781258151</c:v>
                </c:pt>
                <c:pt idx="367">
                  <c:v>220.76508357529184</c:v>
                </c:pt>
                <c:pt idx="368">
                  <c:v>220.63517258752125</c:v>
                </c:pt>
                <c:pt idx="369">
                  <c:v>220.47626945373781</c:v>
                </c:pt>
                <c:pt idx="370">
                  <c:v>220.35437512145987</c:v>
                </c:pt>
                <c:pt idx="371">
                  <c:v>220.22376596518797</c:v>
                </c:pt>
                <c:pt idx="372">
                  <c:v>220.1370129256207</c:v>
                </c:pt>
                <c:pt idx="373">
                  <c:v>220.05237486330148</c:v>
                </c:pt>
                <c:pt idx="374">
                  <c:v>219.93910451308525</c:v>
                </c:pt>
                <c:pt idx="375">
                  <c:v>219.85756766078711</c:v>
                </c:pt>
                <c:pt idx="376">
                  <c:v>219.80856802659446</c:v>
                </c:pt>
                <c:pt idx="377">
                  <c:v>219.73495099855253</c:v>
                </c:pt>
                <c:pt idx="378">
                  <c:v>219.6514887488201</c:v>
                </c:pt>
                <c:pt idx="379">
                  <c:v>219.55176610044913</c:v>
                </c:pt>
                <c:pt idx="380">
                  <c:v>219.48231394712002</c:v>
                </c:pt>
                <c:pt idx="381">
                  <c:v>219.42428452356287</c:v>
                </c:pt>
                <c:pt idx="382">
                  <c:v>219.36978289481661</c:v>
                </c:pt>
                <c:pt idx="383">
                  <c:v>219.28045160317541</c:v>
                </c:pt>
                <c:pt idx="384">
                  <c:v>219.21160333186634</c:v>
                </c:pt>
                <c:pt idx="385">
                  <c:v>219.13605417888505</c:v>
                </c:pt>
                <c:pt idx="386">
                  <c:v>219.04482763839479</c:v>
                </c:pt>
                <c:pt idx="387">
                  <c:v>218.99048147559489</c:v>
                </c:pt>
                <c:pt idx="388">
                  <c:v>218.95834108408226</c:v>
                </c:pt>
                <c:pt idx="389">
                  <c:v>218.92994632047237</c:v>
                </c:pt>
                <c:pt idx="390">
                  <c:v>218.91918751556213</c:v>
                </c:pt>
                <c:pt idx="391">
                  <c:v>218.86867505072473</c:v>
                </c:pt>
                <c:pt idx="392">
                  <c:v>218.77918543070908</c:v>
                </c:pt>
                <c:pt idx="393">
                  <c:v>218.6791733801185</c:v>
                </c:pt>
                <c:pt idx="394">
                  <c:v>218.55183433678175</c:v>
                </c:pt>
                <c:pt idx="395">
                  <c:v>218.3708405425792</c:v>
                </c:pt>
                <c:pt idx="396">
                  <c:v>218.1932149278168</c:v>
                </c:pt>
                <c:pt idx="397">
                  <c:v>217.98142664302563</c:v>
                </c:pt>
                <c:pt idx="398">
                  <c:v>217.70527897567732</c:v>
                </c:pt>
                <c:pt idx="399">
                  <c:v>217.41092406895339</c:v>
                </c:pt>
                <c:pt idx="400">
                  <c:v>217.15046394640993</c:v>
                </c:pt>
                <c:pt idx="401">
                  <c:v>216.85655332603798</c:v>
                </c:pt>
                <c:pt idx="402">
                  <c:v>216.56872244534276</c:v>
                </c:pt>
                <c:pt idx="403">
                  <c:v>216.32538448492699</c:v>
                </c:pt>
                <c:pt idx="404">
                  <c:v>216.09581945037749</c:v>
                </c:pt>
                <c:pt idx="405">
                  <c:v>215.91267963890107</c:v>
                </c:pt>
                <c:pt idx="406">
                  <c:v>215.75247181628069</c:v>
                </c:pt>
                <c:pt idx="407">
                  <c:v>215.5730636011522</c:v>
                </c:pt>
                <c:pt idx="408">
                  <c:v>215.44996506630088</c:v>
                </c:pt>
                <c:pt idx="409">
                  <c:v>215.30116654368447</c:v>
                </c:pt>
                <c:pt idx="410">
                  <c:v>215.19387269936246</c:v>
                </c:pt>
                <c:pt idx="411">
                  <c:v>215.03079687851326</c:v>
                </c:pt>
                <c:pt idx="412">
                  <c:v>214.92606897033957</c:v>
                </c:pt>
                <c:pt idx="413">
                  <c:v>214.83519638613313</c:v>
                </c:pt>
                <c:pt idx="414">
                  <c:v>214.80231365315686</c:v>
                </c:pt>
                <c:pt idx="415">
                  <c:v>214.76343105013203</c:v>
                </c:pt>
                <c:pt idx="416">
                  <c:v>214.708417372301</c:v>
                </c:pt>
                <c:pt idx="417">
                  <c:v>214.66254370823668</c:v>
                </c:pt>
                <c:pt idx="418">
                  <c:v>214.64414660556184</c:v>
                </c:pt>
                <c:pt idx="419">
                  <c:v>214.58443804986746</c:v>
                </c:pt>
                <c:pt idx="420">
                  <c:v>214.5736402763207</c:v>
                </c:pt>
                <c:pt idx="421">
                  <c:v>214.56402958242202</c:v>
                </c:pt>
                <c:pt idx="422">
                  <c:v>214.58932206486432</c:v>
                </c:pt>
                <c:pt idx="423">
                  <c:v>214.56132875698472</c:v>
                </c:pt>
                <c:pt idx="424">
                  <c:v>214.54873145922681</c:v>
                </c:pt>
                <c:pt idx="425">
                  <c:v>214.46753571209197</c:v>
                </c:pt>
                <c:pt idx="426">
                  <c:v>214.41616486074136</c:v>
                </c:pt>
                <c:pt idx="427">
                  <c:v>214.32964837642109</c:v>
                </c:pt>
                <c:pt idx="428">
                  <c:v>214.24171257608759</c:v>
                </c:pt>
                <c:pt idx="429">
                  <c:v>214.1374887913984</c:v>
                </c:pt>
                <c:pt idx="430">
                  <c:v>214.00431406683549</c:v>
                </c:pt>
                <c:pt idx="431">
                  <c:v>213.83215420512033</c:v>
                </c:pt>
                <c:pt idx="432">
                  <c:v>213.6695743251164</c:v>
                </c:pt>
                <c:pt idx="433">
                  <c:v>213.53018601068882</c:v>
                </c:pt>
                <c:pt idx="434">
                  <c:v>213.41982804306696</c:v>
                </c:pt>
                <c:pt idx="435">
                  <c:v>213.25679830140797</c:v>
                </c:pt>
                <c:pt idx="436">
                  <c:v>213.0830944586302</c:v>
                </c:pt>
                <c:pt idx="437">
                  <c:v>212.89459340787727</c:v>
                </c:pt>
                <c:pt idx="438">
                  <c:v>212.69903585274849</c:v>
                </c:pt>
                <c:pt idx="439">
                  <c:v>212.54921510062795</c:v>
                </c:pt>
                <c:pt idx="440">
                  <c:v>212.40201995462465</c:v>
                </c:pt>
                <c:pt idx="441">
                  <c:v>212.23438859855906</c:v>
                </c:pt>
                <c:pt idx="442">
                  <c:v>212.0951011159307</c:v>
                </c:pt>
                <c:pt idx="443">
                  <c:v>211.93859448959421</c:v>
                </c:pt>
                <c:pt idx="444">
                  <c:v>211.74639424520984</c:v>
                </c:pt>
                <c:pt idx="445">
                  <c:v>211.5069310899851</c:v>
                </c:pt>
                <c:pt idx="446">
                  <c:v>211.23532810077077</c:v>
                </c:pt>
                <c:pt idx="447">
                  <c:v>210.94127108950917</c:v>
                </c:pt>
                <c:pt idx="448">
                  <c:v>210.54915450474317</c:v>
                </c:pt>
                <c:pt idx="449">
                  <c:v>210.20868132945049</c:v>
                </c:pt>
                <c:pt idx="450">
                  <c:v>209.86294661181591</c:v>
                </c:pt>
                <c:pt idx="451">
                  <c:v>209.57674763354444</c:v>
                </c:pt>
                <c:pt idx="452">
                  <c:v>209.36847152000516</c:v>
                </c:pt>
                <c:pt idx="453">
                  <c:v>209.20888969514087</c:v>
                </c:pt>
                <c:pt idx="454">
                  <c:v>209.02807744532205</c:v>
                </c:pt>
                <c:pt idx="455">
                  <c:v>208.8935118911005</c:v>
                </c:pt>
                <c:pt idx="456">
                  <c:v>208.85105957094862</c:v>
                </c:pt>
                <c:pt idx="457">
                  <c:v>208.83292057402895</c:v>
                </c:pt>
                <c:pt idx="458">
                  <c:v>208.84143531238175</c:v>
                </c:pt>
                <c:pt idx="459">
                  <c:v>208.97417374372105</c:v>
                </c:pt>
                <c:pt idx="460">
                  <c:v>209.07682871748506</c:v>
                </c:pt>
                <c:pt idx="461">
                  <c:v>209.15493910084092</c:v>
                </c:pt>
                <c:pt idx="462">
                  <c:v>209.18315219987613</c:v>
                </c:pt>
                <c:pt idx="463">
                  <c:v>209.18007167354395</c:v>
                </c:pt>
                <c:pt idx="464">
                  <c:v>209.14192575065223</c:v>
                </c:pt>
                <c:pt idx="465">
                  <c:v>209.14296841810588</c:v>
                </c:pt>
                <c:pt idx="466">
                  <c:v>209.17431767256261</c:v>
                </c:pt>
                <c:pt idx="467">
                  <c:v>209.31675307002624</c:v>
                </c:pt>
                <c:pt idx="468">
                  <c:v>209.51116788443457</c:v>
                </c:pt>
                <c:pt idx="469">
                  <c:v>209.72003858193011</c:v>
                </c:pt>
                <c:pt idx="470">
                  <c:v>209.90793047273527</c:v>
                </c:pt>
                <c:pt idx="471">
                  <c:v>210.05927457942329</c:v>
                </c:pt>
                <c:pt idx="472">
                  <c:v>210.2593388260955</c:v>
                </c:pt>
                <c:pt idx="473">
                  <c:v>210.45943623036604</c:v>
                </c:pt>
                <c:pt idx="474">
                  <c:v>210.59249621277124</c:v>
                </c:pt>
                <c:pt idx="475">
                  <c:v>210.77667036719191</c:v>
                </c:pt>
                <c:pt idx="476">
                  <c:v>210.94238194796677</c:v>
                </c:pt>
                <c:pt idx="477">
                  <c:v>211.02420689626683</c:v>
                </c:pt>
                <c:pt idx="478">
                  <c:v>210.96804555753269</c:v>
                </c:pt>
                <c:pt idx="479">
                  <c:v>210.98370588389091</c:v>
                </c:pt>
                <c:pt idx="480">
                  <c:v>211.04753621634836</c:v>
                </c:pt>
                <c:pt idx="481">
                  <c:v>211.09529596552596</c:v>
                </c:pt>
                <c:pt idx="482">
                  <c:v>211.19796770579495</c:v>
                </c:pt>
                <c:pt idx="483">
                  <c:v>211.24173667885796</c:v>
                </c:pt>
                <c:pt idx="484">
                  <c:v>211.27106621540725</c:v>
                </c:pt>
                <c:pt idx="485">
                  <c:v>211.41682411084719</c:v>
                </c:pt>
                <c:pt idx="486">
                  <c:v>211.57512889660163</c:v>
                </c:pt>
                <c:pt idx="487">
                  <c:v>211.7707263934978</c:v>
                </c:pt>
                <c:pt idx="488">
                  <c:v>211.99706831405743</c:v>
                </c:pt>
                <c:pt idx="489">
                  <c:v>212.21969818336996</c:v>
                </c:pt>
                <c:pt idx="490">
                  <c:v>212.38740213749051</c:v>
                </c:pt>
                <c:pt idx="491">
                  <c:v>212.57916569220154</c:v>
                </c:pt>
                <c:pt idx="492">
                  <c:v>212.77855179176905</c:v>
                </c:pt>
                <c:pt idx="493">
                  <c:v>213.02709936621812</c:v>
                </c:pt>
                <c:pt idx="494">
                  <c:v>213.37281306382766</c:v>
                </c:pt>
                <c:pt idx="495">
                  <c:v>213.760519086632</c:v>
                </c:pt>
                <c:pt idx="496">
                  <c:v>214.12838106244223</c:v>
                </c:pt>
                <c:pt idx="497">
                  <c:v>214.43003635593871</c:v>
                </c:pt>
                <c:pt idx="498">
                  <c:v>214.70873372605359</c:v>
                </c:pt>
                <c:pt idx="499">
                  <c:v>214.94198739389017</c:v>
                </c:pt>
                <c:pt idx="500">
                  <c:v>215.19462063849215</c:v>
                </c:pt>
                <c:pt idx="501">
                  <c:v>215.47880500357581</c:v>
                </c:pt>
                <c:pt idx="502">
                  <c:v>215.6441409839959</c:v>
                </c:pt>
                <c:pt idx="503">
                  <c:v>215.80178903599534</c:v>
                </c:pt>
                <c:pt idx="504">
                  <c:v>215.89159118037352</c:v>
                </c:pt>
                <c:pt idx="505">
                  <c:v>215.88428744408958</c:v>
                </c:pt>
                <c:pt idx="506">
                  <c:v>215.91547627393456</c:v>
                </c:pt>
                <c:pt idx="507">
                  <c:v>215.90817504894792</c:v>
                </c:pt>
                <c:pt idx="508">
                  <c:v>215.92480912708845</c:v>
                </c:pt>
                <c:pt idx="509">
                  <c:v>215.95332602341571</c:v>
                </c:pt>
                <c:pt idx="510">
                  <c:v>216.01328206655444</c:v>
                </c:pt>
                <c:pt idx="511">
                  <c:v>216.03706373612678</c:v>
                </c:pt>
                <c:pt idx="512">
                  <c:v>215.98483946110829</c:v>
                </c:pt>
                <c:pt idx="513">
                  <c:v>216.04703054307987</c:v>
                </c:pt>
                <c:pt idx="514">
                  <c:v>216.16005800857386</c:v>
                </c:pt>
                <c:pt idx="515">
                  <c:v>216.24275569775713</c:v>
                </c:pt>
                <c:pt idx="516">
                  <c:v>216.39858587882441</c:v>
                </c:pt>
                <c:pt idx="517">
                  <c:v>216.47295818374343</c:v>
                </c:pt>
                <c:pt idx="518">
                  <c:v>216.56563396827838</c:v>
                </c:pt>
                <c:pt idx="519">
                  <c:v>216.6670144445844</c:v>
                </c:pt>
                <c:pt idx="520">
                  <c:v>216.78712728984138</c:v>
                </c:pt>
                <c:pt idx="521">
                  <c:v>216.94623800827992</c:v>
                </c:pt>
                <c:pt idx="522">
                  <c:v>217.08556728963043</c:v>
                </c:pt>
                <c:pt idx="523">
                  <c:v>217.24941248021582</c:v>
                </c:pt>
                <c:pt idx="524">
                  <c:v>217.34130531161253</c:v>
                </c:pt>
                <c:pt idx="525">
                  <c:v>217.37011216880259</c:v>
                </c:pt>
                <c:pt idx="526">
                  <c:v>217.52199852247827</c:v>
                </c:pt>
                <c:pt idx="527">
                  <c:v>217.64939681668503</c:v>
                </c:pt>
                <c:pt idx="528">
                  <c:v>217.77268104312009</c:v>
                </c:pt>
                <c:pt idx="529">
                  <c:v>217.94498433596519</c:v>
                </c:pt>
                <c:pt idx="530">
                  <c:v>218.06125614376762</c:v>
                </c:pt>
                <c:pt idx="531">
                  <c:v>218.12542835024738</c:v>
                </c:pt>
                <c:pt idx="532">
                  <c:v>218.22012085214831</c:v>
                </c:pt>
                <c:pt idx="533">
                  <c:v>218.36333786721076</c:v>
                </c:pt>
                <c:pt idx="534">
                  <c:v>218.44914007721445</c:v>
                </c:pt>
                <c:pt idx="535">
                  <c:v>218.51161442299872</c:v>
                </c:pt>
                <c:pt idx="536">
                  <c:v>218.58267468998775</c:v>
                </c:pt>
                <c:pt idx="537">
                  <c:v>218.61104772234341</c:v>
                </c:pt>
                <c:pt idx="538">
                  <c:v>218.60321455223632</c:v>
                </c:pt>
                <c:pt idx="539">
                  <c:v>218.58783884791293</c:v>
                </c:pt>
                <c:pt idx="540">
                  <c:v>218.61642716043744</c:v>
                </c:pt>
                <c:pt idx="541">
                  <c:v>218.65590038214896</c:v>
                </c:pt>
                <c:pt idx="542">
                  <c:v>218.75768227716657</c:v>
                </c:pt>
                <c:pt idx="543">
                  <c:v>218.86593098449185</c:v>
                </c:pt>
                <c:pt idx="544">
                  <c:v>218.97463583265571</c:v>
                </c:pt>
                <c:pt idx="545">
                  <c:v>219.19910788042534</c:v>
                </c:pt>
                <c:pt idx="546">
                  <c:v>219.44418770249919</c:v>
                </c:pt>
                <c:pt idx="547">
                  <c:v>219.63461574629559</c:v>
                </c:pt>
                <c:pt idx="548">
                  <c:v>219.83300816452152</c:v>
                </c:pt>
                <c:pt idx="549">
                  <c:v>220.07488854156165</c:v>
                </c:pt>
                <c:pt idx="550">
                  <c:v>220.37361150970807</c:v>
                </c:pt>
                <c:pt idx="551">
                  <c:v>220.61832913246036</c:v>
                </c:pt>
                <c:pt idx="552">
                  <c:v>220.88129049519384</c:v>
                </c:pt>
                <c:pt idx="553">
                  <c:v>221.03632683016153</c:v>
                </c:pt>
                <c:pt idx="554">
                  <c:v>221.1710644566073</c:v>
                </c:pt>
                <c:pt idx="555">
                  <c:v>221.18462435126915</c:v>
                </c:pt>
                <c:pt idx="556">
                  <c:v>221.15926561422748</c:v>
                </c:pt>
                <c:pt idx="557">
                  <c:v>221.18182163470797</c:v>
                </c:pt>
                <c:pt idx="558">
                  <c:v>221.25042534243343</c:v>
                </c:pt>
                <c:pt idx="559">
                  <c:v>221.24937463034451</c:v>
                </c:pt>
                <c:pt idx="560">
                  <c:v>221.190950500692</c:v>
                </c:pt>
                <c:pt idx="561">
                  <c:v>221.18194538411854</c:v>
                </c:pt>
                <c:pt idx="562">
                  <c:v>221.20579110113357</c:v>
                </c:pt>
                <c:pt idx="563">
                  <c:v>221.27134968183958</c:v>
                </c:pt>
                <c:pt idx="564">
                  <c:v>221.36714171345255</c:v>
                </c:pt>
                <c:pt idx="565">
                  <c:v>221.43162235259891</c:v>
                </c:pt>
                <c:pt idx="566">
                  <c:v>221.59375389507986</c:v>
                </c:pt>
                <c:pt idx="567">
                  <c:v>221.7150773385122</c:v>
                </c:pt>
                <c:pt idx="568">
                  <c:v>221.7541252501729</c:v>
                </c:pt>
                <c:pt idx="569">
                  <c:v>221.81261810810335</c:v>
                </c:pt>
                <c:pt idx="570">
                  <c:v>221.89404285533698</c:v>
                </c:pt>
                <c:pt idx="571">
                  <c:v>221.94093839741595</c:v>
                </c:pt>
                <c:pt idx="572">
                  <c:v>221.97332058047644</c:v>
                </c:pt>
                <c:pt idx="573">
                  <c:v>221.90945849398696</c:v>
                </c:pt>
                <c:pt idx="574">
                  <c:v>221.76811152086179</c:v>
                </c:pt>
                <c:pt idx="575">
                  <c:v>221.57332316667586</c:v>
                </c:pt>
                <c:pt idx="576">
                  <c:v>221.2971499306347</c:v>
                </c:pt>
                <c:pt idx="577">
                  <c:v>221.03621848966691</c:v>
                </c:pt>
                <c:pt idx="578">
                  <c:v>220.74729678978147</c:v>
                </c:pt>
                <c:pt idx="579">
                  <c:v>220.50964337059946</c:v>
                </c:pt>
                <c:pt idx="580">
                  <c:v>220.26181843953736</c:v>
                </c:pt>
                <c:pt idx="581">
                  <c:v>220.02334439634433</c:v>
                </c:pt>
                <c:pt idx="582">
                  <c:v>219.83197399344354</c:v>
                </c:pt>
                <c:pt idx="583">
                  <c:v>219.56633461102055</c:v>
                </c:pt>
                <c:pt idx="584">
                  <c:v>219.30910980814468</c:v>
                </c:pt>
                <c:pt idx="585">
                  <c:v>219.07716855085542</c:v>
                </c:pt>
                <c:pt idx="586">
                  <c:v>218.93764164024083</c:v>
                </c:pt>
                <c:pt idx="587">
                  <c:v>218.87969366150668</c:v>
                </c:pt>
                <c:pt idx="588">
                  <c:v>218.9085045111589</c:v>
                </c:pt>
                <c:pt idx="589">
                  <c:v>218.93810142932483</c:v>
                </c:pt>
                <c:pt idx="590">
                  <c:v>218.9365187085769</c:v>
                </c:pt>
                <c:pt idx="591">
                  <c:v>218.92076054500222</c:v>
                </c:pt>
                <c:pt idx="592">
                  <c:v>218.847211563641</c:v>
                </c:pt>
                <c:pt idx="593">
                  <c:v>218.73111153500068</c:v>
                </c:pt>
                <c:pt idx="594">
                  <c:v>218.70210038763008</c:v>
                </c:pt>
                <c:pt idx="595">
                  <c:v>218.68405428327316</c:v>
                </c:pt>
                <c:pt idx="596">
                  <c:v>218.69918765006156</c:v>
                </c:pt>
                <c:pt idx="597">
                  <c:v>218.60627322635949</c:v>
                </c:pt>
                <c:pt idx="598">
                  <c:v>218.59624984660849</c:v>
                </c:pt>
                <c:pt idx="599">
                  <c:v>218.49958482003223</c:v>
                </c:pt>
                <c:pt idx="600">
                  <c:v>218.54992657238736</c:v>
                </c:pt>
                <c:pt idx="601">
                  <c:v>218.61652002359713</c:v>
                </c:pt>
                <c:pt idx="602">
                  <c:v>218.71793918605363</c:v>
                </c:pt>
                <c:pt idx="603">
                  <c:v>218.81307890838335</c:v>
                </c:pt>
                <c:pt idx="604">
                  <c:v>219.05439711565168</c:v>
                </c:pt>
                <c:pt idx="605">
                  <c:v>219.2456480471285</c:v>
                </c:pt>
                <c:pt idx="606">
                  <c:v>219.44819845137482</c:v>
                </c:pt>
                <c:pt idx="607">
                  <c:v>219.56925446677093</c:v>
                </c:pt>
                <c:pt idx="608">
                  <c:v>219.82094539388467</c:v>
                </c:pt>
                <c:pt idx="609">
                  <c:v>220.02922991550579</c:v>
                </c:pt>
                <c:pt idx="610">
                  <c:v>220.22672016321044</c:v>
                </c:pt>
                <c:pt idx="611">
                  <c:v>220.29400896054304</c:v>
                </c:pt>
                <c:pt idx="612">
                  <c:v>220.39760495385849</c:v>
                </c:pt>
                <c:pt idx="613">
                  <c:v>220.46361288636896</c:v>
                </c:pt>
                <c:pt idx="614">
                  <c:v>220.67041783899501</c:v>
                </c:pt>
                <c:pt idx="615">
                  <c:v>220.87619231002037</c:v>
                </c:pt>
                <c:pt idx="616">
                  <c:v>221.01023379696363</c:v>
                </c:pt>
                <c:pt idx="617">
                  <c:v>221.14491820705726</c:v>
                </c:pt>
                <c:pt idx="618">
                  <c:v>221.41910419976693</c:v>
                </c:pt>
                <c:pt idx="619">
                  <c:v>221.6331088100103</c:v>
                </c:pt>
                <c:pt idx="620">
                  <c:v>221.80373347970175</c:v>
                </c:pt>
                <c:pt idx="621">
                  <c:v>221.96841477341704</c:v>
                </c:pt>
                <c:pt idx="622">
                  <c:v>222.11844476492143</c:v>
                </c:pt>
                <c:pt idx="623">
                  <c:v>222.22694964759827</c:v>
                </c:pt>
                <c:pt idx="624">
                  <c:v>222.40927294834231</c:v>
                </c:pt>
                <c:pt idx="625">
                  <c:v>222.48746879965239</c:v>
                </c:pt>
                <c:pt idx="626">
                  <c:v>222.45087807070976</c:v>
                </c:pt>
                <c:pt idx="627">
                  <c:v>222.4329037695511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610304"/>
        <c:axId val="86612224"/>
      </c:scatterChart>
      <c:valAx>
        <c:axId val="86610304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612224"/>
        <c:crosses val="autoZero"/>
        <c:crossBetween val="midCat"/>
        <c:majorUnit val="10"/>
        <c:minorUnit val="5"/>
      </c:valAx>
      <c:valAx>
        <c:axId val="8661222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61030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(A47)</a:t>
            </a:r>
          </a:p>
        </c:rich>
      </c:tx>
      <c:layout>
        <c:manualLayout>
          <c:xMode val="edge"/>
          <c:yMode val="edge"/>
          <c:x val="0.30871230158730156"/>
          <c:y val="0.7055555555555556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(A47)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1.7907373741423755</c:v>
                </c:pt>
                <c:pt idx="1">
                  <c:v>1.2246005366455353</c:v>
                </c:pt>
                <c:pt idx="2">
                  <c:v>0.97869502303166078</c:v>
                </c:pt>
                <c:pt idx="3">
                  <c:v>0.86154508757991066</c:v>
                </c:pt>
                <c:pt idx="4">
                  <c:v>0.78488065915307648</c:v>
                </c:pt>
                <c:pt idx="5">
                  <c:v>0.76880354528764316</c:v>
                </c:pt>
                <c:pt idx="6">
                  <c:v>0.70964658482004672</c:v>
                </c:pt>
                <c:pt idx="7">
                  <c:v>0.68932003220977833</c:v>
                </c:pt>
                <c:pt idx="8">
                  <c:v>0.52300932741614869</c:v>
                </c:pt>
                <c:pt idx="9">
                  <c:v>0.50103226159346714</c:v>
                </c:pt>
                <c:pt idx="10">
                  <c:v>0.50811930034872521</c:v>
                </c:pt>
                <c:pt idx="11">
                  <c:v>0.50871871954458292</c:v>
                </c:pt>
                <c:pt idx="12">
                  <c:v>0.52181626183387697</c:v>
                </c:pt>
                <c:pt idx="13">
                  <c:v>0.51772472221798238</c:v>
                </c:pt>
                <c:pt idx="14">
                  <c:v>0.5305181605930277</c:v>
                </c:pt>
                <c:pt idx="15">
                  <c:v>0.54100018792480886</c:v>
                </c:pt>
                <c:pt idx="16">
                  <c:v>0.54630360259002053</c:v>
                </c:pt>
                <c:pt idx="17">
                  <c:v>0.53511965589743316</c:v>
                </c:pt>
                <c:pt idx="18">
                  <c:v>0.45909329883098254</c:v>
                </c:pt>
                <c:pt idx="19">
                  <c:v>0.47354917278753522</c:v>
                </c:pt>
                <c:pt idx="20">
                  <c:v>0.47502238742689618</c:v>
                </c:pt>
                <c:pt idx="21">
                  <c:v>0.47112587058638827</c:v>
                </c:pt>
                <c:pt idx="22">
                  <c:v>0.46382020096084137</c:v>
                </c:pt>
                <c:pt idx="23">
                  <c:v>0.46437172631720752</c:v>
                </c:pt>
                <c:pt idx="24">
                  <c:v>0.45696763149374459</c:v>
                </c:pt>
                <c:pt idx="25">
                  <c:v>0.44308892065515393</c:v>
                </c:pt>
                <c:pt idx="26">
                  <c:v>0.43340604666779026</c:v>
                </c:pt>
                <c:pt idx="27">
                  <c:v>0.42227030854646685</c:v>
                </c:pt>
                <c:pt idx="28">
                  <c:v>0.360926216843452</c:v>
                </c:pt>
                <c:pt idx="29">
                  <c:v>0.35105073386670321</c:v>
                </c:pt>
                <c:pt idx="30">
                  <c:v>0.34026376765417271</c:v>
                </c:pt>
                <c:pt idx="31">
                  <c:v>0.33344095614372343</c:v>
                </c:pt>
                <c:pt idx="32">
                  <c:v>0.31984180248385519</c:v>
                </c:pt>
                <c:pt idx="33">
                  <c:v>0.30679579337356583</c:v>
                </c:pt>
                <c:pt idx="34">
                  <c:v>0.29083856782473888</c:v>
                </c:pt>
                <c:pt idx="35">
                  <c:v>0.27421774788953862</c:v>
                </c:pt>
                <c:pt idx="36">
                  <c:v>0.25910226058197416</c:v>
                </c:pt>
                <c:pt idx="37">
                  <c:v>0.23980886268568072</c:v>
                </c:pt>
                <c:pt idx="38">
                  <c:v>0.19936975295282122</c:v>
                </c:pt>
                <c:pt idx="39">
                  <c:v>0.18423400693813088</c:v>
                </c:pt>
                <c:pt idx="40">
                  <c:v>0.16983002268945374</c:v>
                </c:pt>
                <c:pt idx="41">
                  <c:v>0.15625488317491087</c:v>
                </c:pt>
                <c:pt idx="42">
                  <c:v>0.14308431012272257</c:v>
                </c:pt>
                <c:pt idx="43">
                  <c:v>0.1311005633077886</c:v>
                </c:pt>
                <c:pt idx="44">
                  <c:v>0.1199872833505974</c:v>
                </c:pt>
                <c:pt idx="45">
                  <c:v>0.10999115512251162</c:v>
                </c:pt>
                <c:pt idx="46">
                  <c:v>0.10065517056063204</c:v>
                </c:pt>
                <c:pt idx="47">
                  <c:v>9.2418832071364948E-2</c:v>
                </c:pt>
                <c:pt idx="48">
                  <c:v>7.7780404323270422E-2</c:v>
                </c:pt>
                <c:pt idx="49">
                  <c:v>7.1084525399722251E-2</c:v>
                </c:pt>
                <c:pt idx="50">
                  <c:v>6.5036293400257975E-2</c:v>
                </c:pt>
                <c:pt idx="51">
                  <c:v>5.9257705690132896E-2</c:v>
                </c:pt>
                <c:pt idx="52">
                  <c:v>5.4124924667682969E-2</c:v>
                </c:pt>
                <c:pt idx="53">
                  <c:v>4.9391189882733243E-2</c:v>
                </c:pt>
                <c:pt idx="54">
                  <c:v>4.5261604327544155E-2</c:v>
                </c:pt>
                <c:pt idx="55">
                  <c:v>4.1505331414524303E-2</c:v>
                </c:pt>
                <c:pt idx="56">
                  <c:v>3.8068962438290839E-2</c:v>
                </c:pt>
                <c:pt idx="57">
                  <c:v>3.4875016509402446E-2</c:v>
                </c:pt>
                <c:pt idx="58">
                  <c:v>2.976305237480267E-2</c:v>
                </c:pt>
                <c:pt idx="59">
                  <c:v>2.7210145182442337E-2</c:v>
                </c:pt>
                <c:pt idx="60">
                  <c:v>2.4789578056297359E-2</c:v>
                </c:pt>
                <c:pt idx="61">
                  <c:v>2.2609463420832598E-2</c:v>
                </c:pt>
                <c:pt idx="62">
                  <c:v>2.0606000384554981E-2</c:v>
                </c:pt>
                <c:pt idx="63">
                  <c:v>1.8824906408129543E-2</c:v>
                </c:pt>
                <c:pt idx="64">
                  <c:v>1.7038023144258837E-2</c:v>
                </c:pt>
                <c:pt idx="65">
                  <c:v>1.5410142519866308E-2</c:v>
                </c:pt>
                <c:pt idx="66">
                  <c:v>1.3976660938653964E-2</c:v>
                </c:pt>
                <c:pt idx="67">
                  <c:v>1.254057405727926E-2</c:v>
                </c:pt>
                <c:pt idx="68">
                  <c:v>1.0535590229572622E-2</c:v>
                </c:pt>
                <c:pt idx="69">
                  <c:v>9.3270434059916849E-3</c:v>
                </c:pt>
                <c:pt idx="70">
                  <c:v>8.2685997371422411E-3</c:v>
                </c:pt>
                <c:pt idx="71">
                  <c:v>7.4897390438419253E-3</c:v>
                </c:pt>
                <c:pt idx="72">
                  <c:v>6.8023916616588263E-3</c:v>
                </c:pt>
                <c:pt idx="73">
                  <c:v>6.2923018811649406E-3</c:v>
                </c:pt>
                <c:pt idx="74">
                  <c:v>5.8490031709303603E-3</c:v>
                </c:pt>
                <c:pt idx="75">
                  <c:v>5.5127302068890913E-3</c:v>
                </c:pt>
                <c:pt idx="76">
                  <c:v>5.2329509150290882E-3</c:v>
                </c:pt>
                <c:pt idx="77">
                  <c:v>5.0387183129719576E-3</c:v>
                </c:pt>
                <c:pt idx="78">
                  <c:v>4.7353282808067151E-3</c:v>
                </c:pt>
                <c:pt idx="79">
                  <c:v>4.8806070542872807E-3</c:v>
                </c:pt>
                <c:pt idx="80">
                  <c:v>5.2000064404922964E-3</c:v>
                </c:pt>
                <c:pt idx="81">
                  <c:v>5.5102758027104409E-3</c:v>
                </c:pt>
                <c:pt idx="82">
                  <c:v>5.8319783364599205E-3</c:v>
                </c:pt>
                <c:pt idx="83">
                  <c:v>6.3100322996541922E-3</c:v>
                </c:pt>
                <c:pt idx="84">
                  <c:v>6.7419172204772381E-3</c:v>
                </c:pt>
                <c:pt idx="85">
                  <c:v>7.2585115790017732E-3</c:v>
                </c:pt>
                <c:pt idx="86">
                  <c:v>7.8507246934802089E-3</c:v>
                </c:pt>
                <c:pt idx="87">
                  <c:v>8.6059026107426825E-3</c:v>
                </c:pt>
                <c:pt idx="88">
                  <c:v>8.9913753095766814E-3</c:v>
                </c:pt>
                <c:pt idx="89">
                  <c:v>9.7731665795300227E-3</c:v>
                </c:pt>
                <c:pt idx="90">
                  <c:v>1.053923089764246E-2</c:v>
                </c:pt>
                <c:pt idx="91">
                  <c:v>1.1319537253942052E-2</c:v>
                </c:pt>
                <c:pt idx="92">
                  <c:v>1.2174054378844468E-2</c:v>
                </c:pt>
                <c:pt idx="93">
                  <c:v>1.3039089735327672E-2</c:v>
                </c:pt>
                <c:pt idx="94">
                  <c:v>1.3863033944719166E-2</c:v>
                </c:pt>
                <c:pt idx="95">
                  <c:v>1.472073636275523E-2</c:v>
                </c:pt>
                <c:pt idx="96">
                  <c:v>1.5664975934334798E-2</c:v>
                </c:pt>
                <c:pt idx="97">
                  <c:v>1.6618677478355427E-2</c:v>
                </c:pt>
                <c:pt idx="98">
                  <c:v>1.6830759256010623E-2</c:v>
                </c:pt>
                <c:pt idx="99">
                  <c:v>1.7760163679070136E-2</c:v>
                </c:pt>
                <c:pt idx="100">
                  <c:v>1.877118605210518E-2</c:v>
                </c:pt>
                <c:pt idx="101">
                  <c:v>1.9865685144328109E-2</c:v>
                </c:pt>
                <c:pt idx="102">
                  <c:v>2.0896528546943419E-2</c:v>
                </c:pt>
                <c:pt idx="103">
                  <c:v>2.1995014888876334E-2</c:v>
                </c:pt>
                <c:pt idx="104">
                  <c:v>2.309825415981635E-2</c:v>
                </c:pt>
                <c:pt idx="105">
                  <c:v>2.4268642882992509E-2</c:v>
                </c:pt>
                <c:pt idx="106">
                  <c:v>2.5426946471684475E-2</c:v>
                </c:pt>
                <c:pt idx="107">
                  <c:v>2.6583812030230511E-2</c:v>
                </c:pt>
                <c:pt idx="108">
                  <c:v>2.663021181504777E-2</c:v>
                </c:pt>
                <c:pt idx="109">
                  <c:v>2.7708189877427895E-2</c:v>
                </c:pt>
                <c:pt idx="110">
                  <c:v>2.880205068040172E-2</c:v>
                </c:pt>
                <c:pt idx="111">
                  <c:v>2.9840706579766282E-2</c:v>
                </c:pt>
                <c:pt idx="112">
                  <c:v>3.0957390011389765E-2</c:v>
                </c:pt>
                <c:pt idx="113">
                  <c:v>3.2129899763357735E-2</c:v>
                </c:pt>
                <c:pt idx="114">
                  <c:v>3.3292941998324846E-2</c:v>
                </c:pt>
                <c:pt idx="115">
                  <c:v>3.4528863014129413E-2</c:v>
                </c:pt>
                <c:pt idx="116">
                  <c:v>3.5741038802143368E-2</c:v>
                </c:pt>
                <c:pt idx="117">
                  <c:v>3.7041970604632407E-2</c:v>
                </c:pt>
                <c:pt idx="118">
                  <c:v>3.6970367804669807E-2</c:v>
                </c:pt>
                <c:pt idx="119">
                  <c:v>3.8267540900748465E-2</c:v>
                </c:pt>
                <c:pt idx="120">
                  <c:v>3.9654622765564661E-2</c:v>
                </c:pt>
                <c:pt idx="121">
                  <c:v>4.099496989225955E-2</c:v>
                </c:pt>
                <c:pt idx="122">
                  <c:v>4.2546084492462596E-2</c:v>
                </c:pt>
                <c:pt idx="123">
                  <c:v>4.4102090859495166E-2</c:v>
                </c:pt>
                <c:pt idx="124">
                  <c:v>4.5547984703183282E-2</c:v>
                </c:pt>
                <c:pt idx="125">
                  <c:v>4.7021524677185192E-2</c:v>
                </c:pt>
                <c:pt idx="126">
                  <c:v>4.8390054519164991E-2</c:v>
                </c:pt>
                <c:pt idx="127">
                  <c:v>4.9925568760987311E-2</c:v>
                </c:pt>
                <c:pt idx="128">
                  <c:v>4.9361960174767433E-2</c:v>
                </c:pt>
                <c:pt idx="129">
                  <c:v>5.0626681432619704E-2</c:v>
                </c:pt>
                <c:pt idx="130">
                  <c:v>5.1839929886565501E-2</c:v>
                </c:pt>
                <c:pt idx="131">
                  <c:v>5.3054617718832672E-2</c:v>
                </c:pt>
                <c:pt idx="132">
                  <c:v>5.430969097839377E-2</c:v>
                </c:pt>
                <c:pt idx="133">
                  <c:v>5.5409940567153579E-2</c:v>
                </c:pt>
                <c:pt idx="134">
                  <c:v>5.6665574298125194E-2</c:v>
                </c:pt>
                <c:pt idx="135">
                  <c:v>5.7869165241179091E-2</c:v>
                </c:pt>
                <c:pt idx="136">
                  <c:v>5.9102937585896666E-2</c:v>
                </c:pt>
                <c:pt idx="137">
                  <c:v>6.0439017272197554E-2</c:v>
                </c:pt>
                <c:pt idx="138">
                  <c:v>5.9699326788521835E-2</c:v>
                </c:pt>
                <c:pt idx="139">
                  <c:v>6.1029039798075099E-2</c:v>
                </c:pt>
                <c:pt idx="140">
                  <c:v>6.233810668932413E-2</c:v>
                </c:pt>
                <c:pt idx="141">
                  <c:v>6.3524390675427353E-2</c:v>
                </c:pt>
                <c:pt idx="142">
                  <c:v>6.4737097105897756E-2</c:v>
                </c:pt>
                <c:pt idx="143">
                  <c:v>6.5760408675597751E-2</c:v>
                </c:pt>
                <c:pt idx="144">
                  <c:v>6.6858712144506546E-2</c:v>
                </c:pt>
                <c:pt idx="145">
                  <c:v>6.7869383817835013E-2</c:v>
                </c:pt>
                <c:pt idx="146">
                  <c:v>6.8849575626937914E-2</c:v>
                </c:pt>
                <c:pt idx="147">
                  <c:v>6.9787715741251782E-2</c:v>
                </c:pt>
                <c:pt idx="148">
                  <c:v>6.8434695497447004E-2</c:v>
                </c:pt>
                <c:pt idx="149">
                  <c:v>6.9584043276351606E-2</c:v>
                </c:pt>
                <c:pt idx="150">
                  <c:v>7.0631902093047511E-2</c:v>
                </c:pt>
                <c:pt idx="151">
                  <c:v>7.1797770352225218E-2</c:v>
                </c:pt>
                <c:pt idx="152">
                  <c:v>7.2788053988246296E-2</c:v>
                </c:pt>
                <c:pt idx="153">
                  <c:v>7.3906948024728317E-2</c:v>
                </c:pt>
                <c:pt idx="154">
                  <c:v>7.5313411966776864E-2</c:v>
                </c:pt>
                <c:pt idx="155">
                  <c:v>7.661610092040344E-2</c:v>
                </c:pt>
                <c:pt idx="156">
                  <c:v>7.775745142814032E-2</c:v>
                </c:pt>
                <c:pt idx="157">
                  <c:v>7.8797456600325971E-2</c:v>
                </c:pt>
                <c:pt idx="158">
                  <c:v>7.7534777305089661E-2</c:v>
                </c:pt>
                <c:pt idx="159">
                  <c:v>7.8872520035640714E-2</c:v>
                </c:pt>
                <c:pt idx="160">
                  <c:v>8.0285292560292223E-2</c:v>
                </c:pt>
                <c:pt idx="161">
                  <c:v>8.1387936053926843E-2</c:v>
                </c:pt>
                <c:pt idx="162">
                  <c:v>8.2745161335201406E-2</c:v>
                </c:pt>
                <c:pt idx="163">
                  <c:v>8.4042434488592554E-2</c:v>
                </c:pt>
                <c:pt idx="164">
                  <c:v>8.5718022554368112E-2</c:v>
                </c:pt>
                <c:pt idx="165">
                  <c:v>8.7375841059438547E-2</c:v>
                </c:pt>
                <c:pt idx="166">
                  <c:v>8.8698827889129708E-2</c:v>
                </c:pt>
                <c:pt idx="167">
                  <c:v>9.0169383521842658E-2</c:v>
                </c:pt>
                <c:pt idx="168">
                  <c:v>8.9089815403750952E-2</c:v>
                </c:pt>
                <c:pt idx="169">
                  <c:v>9.0658588349067967E-2</c:v>
                </c:pt>
                <c:pt idx="170">
                  <c:v>9.2175214016506302E-2</c:v>
                </c:pt>
                <c:pt idx="171">
                  <c:v>9.3683350388199138E-2</c:v>
                </c:pt>
                <c:pt idx="172">
                  <c:v>9.528561229194657E-2</c:v>
                </c:pt>
                <c:pt idx="173">
                  <c:v>9.7150866837199271E-2</c:v>
                </c:pt>
                <c:pt idx="174">
                  <c:v>9.8910769572587015E-2</c:v>
                </c:pt>
                <c:pt idx="175">
                  <c:v>0.10103180566221176</c:v>
                </c:pt>
                <c:pt idx="176">
                  <c:v>0.10308506830158118</c:v>
                </c:pt>
                <c:pt idx="177">
                  <c:v>0.10532970245576395</c:v>
                </c:pt>
                <c:pt idx="178">
                  <c:v>0.10467302178059638</c:v>
                </c:pt>
                <c:pt idx="179">
                  <c:v>0.10661985752173991</c:v>
                </c:pt>
                <c:pt idx="180">
                  <c:v>0.1089048541774533</c:v>
                </c:pt>
                <c:pt idx="181">
                  <c:v>0.11076190261768734</c:v>
                </c:pt>
                <c:pt idx="182">
                  <c:v>0.11276789473949138</c:v>
                </c:pt>
                <c:pt idx="183">
                  <c:v>0.11456563752406715</c:v>
                </c:pt>
                <c:pt idx="184">
                  <c:v>0.11637631614896428</c:v>
                </c:pt>
                <c:pt idx="185">
                  <c:v>0.11802248468177931</c:v>
                </c:pt>
                <c:pt idx="186">
                  <c:v>0.11945002669566702</c:v>
                </c:pt>
                <c:pt idx="187">
                  <c:v>0.12096544591992321</c:v>
                </c:pt>
                <c:pt idx="188">
                  <c:v>0.11944978350598907</c:v>
                </c:pt>
                <c:pt idx="189">
                  <c:v>0.12086897138405639</c:v>
                </c:pt>
                <c:pt idx="190">
                  <c:v>0.12229940470682442</c:v>
                </c:pt>
                <c:pt idx="191">
                  <c:v>0.12394872503828136</c:v>
                </c:pt>
                <c:pt idx="192">
                  <c:v>0.12554024779463335</c:v>
                </c:pt>
                <c:pt idx="193">
                  <c:v>0.12713234288858424</c:v>
                </c:pt>
                <c:pt idx="194">
                  <c:v>0.12872534215721296</c:v>
                </c:pt>
                <c:pt idx="195">
                  <c:v>0.13069508587601586</c:v>
                </c:pt>
                <c:pt idx="196">
                  <c:v>0.13262886560483872</c:v>
                </c:pt>
                <c:pt idx="197">
                  <c:v>0.13441338630372113</c:v>
                </c:pt>
                <c:pt idx="198">
                  <c:v>0.13260022146410352</c:v>
                </c:pt>
                <c:pt idx="199">
                  <c:v>0.13413898668961613</c:v>
                </c:pt>
                <c:pt idx="200">
                  <c:v>0.13614235977683034</c:v>
                </c:pt>
                <c:pt idx="201">
                  <c:v>0.137771481527592</c:v>
                </c:pt>
                <c:pt idx="202">
                  <c:v>0.13916054958081595</c:v>
                </c:pt>
                <c:pt idx="203">
                  <c:v>0.14055898917181334</c:v>
                </c:pt>
                <c:pt idx="204">
                  <c:v>0.14206367281116891</c:v>
                </c:pt>
                <c:pt idx="205">
                  <c:v>0.14374571574928177</c:v>
                </c:pt>
                <c:pt idx="206">
                  <c:v>0.145314756320337</c:v>
                </c:pt>
                <c:pt idx="207">
                  <c:v>0.14681143380972</c:v>
                </c:pt>
                <c:pt idx="208">
                  <c:v>0.14470268457427676</c:v>
                </c:pt>
                <c:pt idx="209">
                  <c:v>0.14639277639828191</c:v>
                </c:pt>
                <c:pt idx="210">
                  <c:v>0.14783657939583322</c:v>
                </c:pt>
                <c:pt idx="211">
                  <c:v>0.14911640373700741</c:v>
                </c:pt>
                <c:pt idx="212">
                  <c:v>0.1504829992684445</c:v>
                </c:pt>
                <c:pt idx="213">
                  <c:v>0.15163935931909125</c:v>
                </c:pt>
                <c:pt idx="214">
                  <c:v>0.15280640899965831</c:v>
                </c:pt>
                <c:pt idx="215">
                  <c:v>0.15401497277609952</c:v>
                </c:pt>
                <c:pt idx="216">
                  <c:v>0.15506291485298554</c:v>
                </c:pt>
                <c:pt idx="217">
                  <c:v>0.15598423460606253</c:v>
                </c:pt>
                <c:pt idx="218">
                  <c:v>0.1536399690819113</c:v>
                </c:pt>
                <c:pt idx="219">
                  <c:v>0.15465433624590516</c:v>
                </c:pt>
                <c:pt idx="220">
                  <c:v>0.15568857133097963</c:v>
                </c:pt>
                <c:pt idx="221">
                  <c:v>0.15672886588244847</c:v>
                </c:pt>
                <c:pt idx="222">
                  <c:v>0.15800007573042632</c:v>
                </c:pt>
                <c:pt idx="223">
                  <c:v>0.15934838752426941</c:v>
                </c:pt>
                <c:pt idx="224">
                  <c:v>0.16058295010133528</c:v>
                </c:pt>
                <c:pt idx="225">
                  <c:v>0.16195454328131484</c:v>
                </c:pt>
                <c:pt idx="226">
                  <c:v>0.16375187006172662</c:v>
                </c:pt>
                <c:pt idx="227">
                  <c:v>0.16571987118338916</c:v>
                </c:pt>
                <c:pt idx="228">
                  <c:v>0.1640896779731974</c:v>
                </c:pt>
                <c:pt idx="229">
                  <c:v>0.16535952727986175</c:v>
                </c:pt>
                <c:pt idx="230">
                  <c:v>0.16749581218765619</c:v>
                </c:pt>
                <c:pt idx="231">
                  <c:v>0.16936844413380603</c:v>
                </c:pt>
                <c:pt idx="232">
                  <c:v>0.17094464747561916</c:v>
                </c:pt>
                <c:pt idx="233">
                  <c:v>0.17235684788096894</c:v>
                </c:pt>
                <c:pt idx="234">
                  <c:v>0.17400981801187282</c:v>
                </c:pt>
                <c:pt idx="235">
                  <c:v>0.17570276378970326</c:v>
                </c:pt>
                <c:pt idx="236">
                  <c:v>0.17705921461834401</c:v>
                </c:pt>
                <c:pt idx="237">
                  <c:v>0.17837864552384267</c:v>
                </c:pt>
                <c:pt idx="238">
                  <c:v>0.17633194388515672</c:v>
                </c:pt>
                <c:pt idx="239">
                  <c:v>0.17802610205963404</c:v>
                </c:pt>
                <c:pt idx="240">
                  <c:v>0.17962916282127828</c:v>
                </c:pt>
                <c:pt idx="241">
                  <c:v>0.18117277068741303</c:v>
                </c:pt>
                <c:pt idx="242">
                  <c:v>0.18267068894842273</c:v>
                </c:pt>
                <c:pt idx="243">
                  <c:v>0.18404588418005727</c:v>
                </c:pt>
                <c:pt idx="244">
                  <c:v>0.18597771321981105</c:v>
                </c:pt>
                <c:pt idx="245">
                  <c:v>0.18792811519318856</c:v>
                </c:pt>
                <c:pt idx="246">
                  <c:v>0.18962485151931208</c:v>
                </c:pt>
                <c:pt idx="247">
                  <c:v>0.19147752849130736</c:v>
                </c:pt>
                <c:pt idx="248">
                  <c:v>0.18956807606553583</c:v>
                </c:pt>
                <c:pt idx="249">
                  <c:v>0.19165127482197492</c:v>
                </c:pt>
                <c:pt idx="250">
                  <c:v>0.19415299552435078</c:v>
                </c:pt>
                <c:pt idx="251">
                  <c:v>0.19566274431201086</c:v>
                </c:pt>
                <c:pt idx="252">
                  <c:v>0.19785665232396002</c:v>
                </c:pt>
                <c:pt idx="253">
                  <c:v>0.19970343524502238</c:v>
                </c:pt>
                <c:pt idx="254">
                  <c:v>0.20160750853192083</c:v>
                </c:pt>
                <c:pt idx="255">
                  <c:v>0.2034675601378855</c:v>
                </c:pt>
                <c:pt idx="256">
                  <c:v>0.20537119984634847</c:v>
                </c:pt>
                <c:pt idx="257">
                  <c:v>0.20753194501289782</c:v>
                </c:pt>
                <c:pt idx="258">
                  <c:v>0.2056146536016675</c:v>
                </c:pt>
                <c:pt idx="259">
                  <c:v>0.20781260881472888</c:v>
                </c:pt>
                <c:pt idx="260">
                  <c:v>0.20998510046599614</c:v>
                </c:pt>
                <c:pt idx="261">
                  <c:v>0.21222827682212389</c:v>
                </c:pt>
                <c:pt idx="262">
                  <c:v>0.21467536410281302</c:v>
                </c:pt>
                <c:pt idx="263">
                  <c:v>0.21729165285087351</c:v>
                </c:pt>
                <c:pt idx="264">
                  <c:v>0.21960088767508296</c:v>
                </c:pt>
                <c:pt idx="265">
                  <c:v>0.2217272465210903</c:v>
                </c:pt>
                <c:pt idx="266">
                  <c:v>0.22432632899669638</c:v>
                </c:pt>
                <c:pt idx="267">
                  <c:v>0.22673894771669742</c:v>
                </c:pt>
                <c:pt idx="268">
                  <c:v>0.22444447969820119</c:v>
                </c:pt>
                <c:pt idx="269">
                  <c:v>0.22621551924860719</c:v>
                </c:pt>
                <c:pt idx="270">
                  <c:v>0.22842477648330914</c:v>
                </c:pt>
                <c:pt idx="271">
                  <c:v>0.23076484919421636</c:v>
                </c:pt>
                <c:pt idx="272">
                  <c:v>0.23288264758375843</c:v>
                </c:pt>
                <c:pt idx="273">
                  <c:v>0.23525107842060855</c:v>
                </c:pt>
                <c:pt idx="274">
                  <c:v>0.23748789563054895</c:v>
                </c:pt>
                <c:pt idx="275">
                  <c:v>0.23922511332054583</c:v>
                </c:pt>
                <c:pt idx="276">
                  <c:v>0.24128815368377898</c:v>
                </c:pt>
                <c:pt idx="277">
                  <c:v>0.24276434332980884</c:v>
                </c:pt>
                <c:pt idx="278">
                  <c:v>0.23942524817716077</c:v>
                </c:pt>
                <c:pt idx="279">
                  <c:v>0.24096443667456649</c:v>
                </c:pt>
                <c:pt idx="280">
                  <c:v>0.24196193890451678</c:v>
                </c:pt>
                <c:pt idx="281">
                  <c:v>0.24321934447722493</c:v>
                </c:pt>
                <c:pt idx="282">
                  <c:v>0.2443751459889725</c:v>
                </c:pt>
                <c:pt idx="283">
                  <c:v>0.24624407419045438</c:v>
                </c:pt>
                <c:pt idx="284">
                  <c:v>0.24780649082355258</c:v>
                </c:pt>
                <c:pt idx="285">
                  <c:v>0.24928473205605636</c:v>
                </c:pt>
                <c:pt idx="286">
                  <c:v>0.25111066048308328</c:v>
                </c:pt>
                <c:pt idx="287">
                  <c:v>0.25266707554060269</c:v>
                </c:pt>
                <c:pt idx="288">
                  <c:v>0.25050763384302488</c:v>
                </c:pt>
                <c:pt idx="289">
                  <c:v>0.25271472284762303</c:v>
                </c:pt>
                <c:pt idx="290">
                  <c:v>0.2546941286768189</c:v>
                </c:pt>
                <c:pt idx="291">
                  <c:v>0.25667145494725202</c:v>
                </c:pt>
                <c:pt idx="292">
                  <c:v>0.2590471608795491</c:v>
                </c:pt>
                <c:pt idx="293">
                  <c:v>0.26149104204496293</c:v>
                </c:pt>
                <c:pt idx="294">
                  <c:v>0.26310189458512745</c:v>
                </c:pt>
                <c:pt idx="295">
                  <c:v>0.26549544708200057</c:v>
                </c:pt>
                <c:pt idx="296">
                  <c:v>0.26701587160974599</c:v>
                </c:pt>
                <c:pt idx="297">
                  <c:v>0.26893730427135981</c:v>
                </c:pt>
                <c:pt idx="298">
                  <c:v>0.26632011077759687</c:v>
                </c:pt>
                <c:pt idx="299">
                  <c:v>0.26862738384663043</c:v>
                </c:pt>
                <c:pt idx="300">
                  <c:v>0.27047305844918351</c:v>
                </c:pt>
                <c:pt idx="301">
                  <c:v>0.27213999028109165</c:v>
                </c:pt>
                <c:pt idx="302">
                  <c:v>0.27433365418951966</c:v>
                </c:pt>
                <c:pt idx="303">
                  <c:v>0.27721938809329488</c:v>
                </c:pt>
                <c:pt idx="304">
                  <c:v>0.27904228620735066</c:v>
                </c:pt>
                <c:pt idx="305">
                  <c:v>0.28119871877390884</c:v>
                </c:pt>
                <c:pt idx="306">
                  <c:v>0.28347630230562321</c:v>
                </c:pt>
                <c:pt idx="307">
                  <c:v>0.2858462078469583</c:v>
                </c:pt>
                <c:pt idx="308">
                  <c:v>0.28359822185642131</c:v>
                </c:pt>
                <c:pt idx="309">
                  <c:v>0.28525203382857872</c:v>
                </c:pt>
                <c:pt idx="310">
                  <c:v>0.28767036861811845</c:v>
                </c:pt>
                <c:pt idx="311">
                  <c:v>0.28945874871828453</c:v>
                </c:pt>
                <c:pt idx="312">
                  <c:v>0.29216906466757553</c:v>
                </c:pt>
                <c:pt idx="313">
                  <c:v>0.29439668437091671</c:v>
                </c:pt>
                <c:pt idx="314">
                  <c:v>0.29659624313072486</c:v>
                </c:pt>
                <c:pt idx="315">
                  <c:v>0.29926861977189473</c:v>
                </c:pt>
                <c:pt idx="316">
                  <c:v>0.30084699732168907</c:v>
                </c:pt>
                <c:pt idx="317">
                  <c:v>0.30352184529435955</c:v>
                </c:pt>
                <c:pt idx="318">
                  <c:v>0.30123543904618622</c:v>
                </c:pt>
                <c:pt idx="319">
                  <c:v>0.30306357512439741</c:v>
                </c:pt>
                <c:pt idx="320">
                  <c:v>0.30487547187803954</c:v>
                </c:pt>
                <c:pt idx="321">
                  <c:v>0.30713229958362842</c:v>
                </c:pt>
                <c:pt idx="322">
                  <c:v>0.30899783462285618</c:v>
                </c:pt>
                <c:pt idx="323">
                  <c:v>0.31012288951274503</c:v>
                </c:pt>
                <c:pt idx="324">
                  <c:v>0.31211353861728042</c:v>
                </c:pt>
                <c:pt idx="325">
                  <c:v>0.31380912337229916</c:v>
                </c:pt>
                <c:pt idx="326">
                  <c:v>0.31603673741090837</c:v>
                </c:pt>
                <c:pt idx="327">
                  <c:v>0.31736510538310303</c:v>
                </c:pt>
                <c:pt idx="328">
                  <c:v>0.3147545876618974</c:v>
                </c:pt>
                <c:pt idx="329">
                  <c:v>0.31703019450827175</c:v>
                </c:pt>
                <c:pt idx="330">
                  <c:v>0.31952335734719495</c:v>
                </c:pt>
                <c:pt idx="331">
                  <c:v>0.32196242442493428</c:v>
                </c:pt>
                <c:pt idx="332">
                  <c:v>0.32454768652159255</c:v>
                </c:pt>
                <c:pt idx="333">
                  <c:v>0.3272762750607896</c:v>
                </c:pt>
                <c:pt idx="334">
                  <c:v>0.32938375375143736</c:v>
                </c:pt>
                <c:pt idx="335">
                  <c:v>0.33121189043660282</c:v>
                </c:pt>
                <c:pt idx="336">
                  <c:v>0.33313093363647872</c:v>
                </c:pt>
                <c:pt idx="337">
                  <c:v>0.33449371748841222</c:v>
                </c:pt>
                <c:pt idx="338">
                  <c:v>0.33149396794462604</c:v>
                </c:pt>
                <c:pt idx="339">
                  <c:v>0.33474651579160736</c:v>
                </c:pt>
                <c:pt idx="340">
                  <c:v>0.3380787451102098</c:v>
                </c:pt>
                <c:pt idx="341">
                  <c:v>0.34098250470624059</c:v>
                </c:pt>
                <c:pt idx="342">
                  <c:v>0.34419653251029586</c:v>
                </c:pt>
                <c:pt idx="343">
                  <c:v>0.34766531187396987</c:v>
                </c:pt>
                <c:pt idx="344">
                  <c:v>0.34992284704940568</c:v>
                </c:pt>
                <c:pt idx="345">
                  <c:v>0.3528903224007654</c:v>
                </c:pt>
                <c:pt idx="346">
                  <c:v>0.35526142040227587</c:v>
                </c:pt>
                <c:pt idx="347">
                  <c:v>0.35807290981916856</c:v>
                </c:pt>
                <c:pt idx="348">
                  <c:v>0.35498092983163743</c:v>
                </c:pt>
                <c:pt idx="349">
                  <c:v>0.35782548834039418</c:v>
                </c:pt>
                <c:pt idx="350">
                  <c:v>0.36074237739494597</c:v>
                </c:pt>
                <c:pt idx="351">
                  <c:v>0.36394888408177933</c:v>
                </c:pt>
                <c:pt idx="352">
                  <c:v>0.36660558003998345</c:v>
                </c:pt>
                <c:pt idx="353">
                  <c:v>0.36953148202423275</c:v>
                </c:pt>
                <c:pt idx="354">
                  <c:v>0.37177006345986924</c:v>
                </c:pt>
                <c:pt idx="355">
                  <c:v>0.3728859984105895</c:v>
                </c:pt>
                <c:pt idx="356">
                  <c:v>0.37551406918273528</c:v>
                </c:pt>
                <c:pt idx="357">
                  <c:v>0.37707610000684194</c:v>
                </c:pt>
                <c:pt idx="358">
                  <c:v>0.37328680617675447</c:v>
                </c:pt>
                <c:pt idx="359">
                  <c:v>0.37550889911499907</c:v>
                </c:pt>
                <c:pt idx="360">
                  <c:v>0.37744830113212519</c:v>
                </c:pt>
                <c:pt idx="361">
                  <c:v>0.37934002434404779</c:v>
                </c:pt>
                <c:pt idx="362">
                  <c:v>0.38175170874575071</c:v>
                </c:pt>
                <c:pt idx="363">
                  <c:v>0.38326650814682689</c:v>
                </c:pt>
                <c:pt idx="364">
                  <c:v>0.38650682682773579</c:v>
                </c:pt>
                <c:pt idx="365">
                  <c:v>0.38835949429990274</c:v>
                </c:pt>
                <c:pt idx="366">
                  <c:v>0.39026361779693963</c:v>
                </c:pt>
                <c:pt idx="367">
                  <c:v>0.3928361818106319</c:v>
                </c:pt>
                <c:pt idx="368">
                  <c:v>0.38878402996886796</c:v>
                </c:pt>
                <c:pt idx="369">
                  <c:v>0.39072394990228437</c:v>
                </c:pt>
                <c:pt idx="370">
                  <c:v>0.3934601170766886</c:v>
                </c:pt>
                <c:pt idx="371">
                  <c:v>0.39589655101271981</c:v>
                </c:pt>
                <c:pt idx="372">
                  <c:v>0.39840908222625804</c:v>
                </c:pt>
                <c:pt idx="373">
                  <c:v>0.40045273634416256</c:v>
                </c:pt>
                <c:pt idx="374">
                  <c:v>0.40266456658438016</c:v>
                </c:pt>
                <c:pt idx="375">
                  <c:v>0.40491396760281806</c:v>
                </c:pt>
                <c:pt idx="376">
                  <c:v>0.40721729149701608</c:v>
                </c:pt>
                <c:pt idx="377">
                  <c:v>0.40828179987970858</c:v>
                </c:pt>
                <c:pt idx="378">
                  <c:v>0.40516552728267163</c:v>
                </c:pt>
                <c:pt idx="379">
                  <c:v>0.40689806855163102</c:v>
                </c:pt>
                <c:pt idx="380">
                  <c:v>0.40869921313425633</c:v>
                </c:pt>
                <c:pt idx="381">
                  <c:v>0.41109886510485727</c:v>
                </c:pt>
                <c:pt idx="382">
                  <c:v>0.41406098880065773</c:v>
                </c:pt>
                <c:pt idx="383">
                  <c:v>0.4169233022143346</c:v>
                </c:pt>
                <c:pt idx="384">
                  <c:v>0.41986681397137238</c:v>
                </c:pt>
                <c:pt idx="385">
                  <c:v>0.42126379098670536</c:v>
                </c:pt>
                <c:pt idx="386">
                  <c:v>0.42363877315470339</c:v>
                </c:pt>
                <c:pt idx="387">
                  <c:v>0.42550803442515439</c:v>
                </c:pt>
                <c:pt idx="388">
                  <c:v>0.42186717183826461</c:v>
                </c:pt>
                <c:pt idx="389">
                  <c:v>0.42376668541042245</c:v>
                </c:pt>
                <c:pt idx="390">
                  <c:v>0.42560645110279888</c:v>
                </c:pt>
                <c:pt idx="391">
                  <c:v>0.42713386087968114</c:v>
                </c:pt>
                <c:pt idx="392">
                  <c:v>0.42856788719671474</c:v>
                </c:pt>
                <c:pt idx="393">
                  <c:v>0.43103053659617246</c:v>
                </c:pt>
                <c:pt idx="394">
                  <c:v>0.43358457113351329</c:v>
                </c:pt>
                <c:pt idx="395">
                  <c:v>0.43604541349254611</c:v>
                </c:pt>
                <c:pt idx="396">
                  <c:v>0.43878047483405364</c:v>
                </c:pt>
                <c:pt idx="397">
                  <c:v>0.44202010481049919</c:v>
                </c:pt>
                <c:pt idx="398">
                  <c:v>0.43881923524491734</c:v>
                </c:pt>
                <c:pt idx="399">
                  <c:v>0.44148932116369749</c:v>
                </c:pt>
                <c:pt idx="400">
                  <c:v>0.44482091769906346</c:v>
                </c:pt>
                <c:pt idx="401">
                  <c:v>0.4470755925423901</c:v>
                </c:pt>
                <c:pt idx="402">
                  <c:v>0.44987713187598627</c:v>
                </c:pt>
                <c:pt idx="403">
                  <c:v>0.45279907420231025</c:v>
                </c:pt>
                <c:pt idx="404">
                  <c:v>0.45583611210870928</c:v>
                </c:pt>
                <c:pt idx="405">
                  <c:v>0.45783245670561784</c:v>
                </c:pt>
                <c:pt idx="406">
                  <c:v>0.46105369547126701</c:v>
                </c:pt>
                <c:pt idx="407">
                  <c:v>0.46377849838905766</c:v>
                </c:pt>
                <c:pt idx="408">
                  <c:v>0.46014728628039187</c:v>
                </c:pt>
                <c:pt idx="409">
                  <c:v>0.46229765245681281</c:v>
                </c:pt>
                <c:pt idx="410">
                  <c:v>0.46387359472102646</c:v>
                </c:pt>
                <c:pt idx="411">
                  <c:v>0.46664493243571231</c:v>
                </c:pt>
                <c:pt idx="412">
                  <c:v>0.46966365009631228</c:v>
                </c:pt>
                <c:pt idx="413">
                  <c:v>0.47114839468128489</c:v>
                </c:pt>
                <c:pt idx="414">
                  <c:v>0.4752886771165985</c:v>
                </c:pt>
                <c:pt idx="415">
                  <c:v>0.47781601896535997</c:v>
                </c:pt>
                <c:pt idx="416">
                  <c:v>0.48142102460639918</c:v>
                </c:pt>
                <c:pt idx="417">
                  <c:v>0.48305059015652141</c:v>
                </c:pt>
                <c:pt idx="418">
                  <c:v>0.47950908408105308</c:v>
                </c:pt>
                <c:pt idx="419">
                  <c:v>0.47991315487579345</c:v>
                </c:pt>
                <c:pt idx="420">
                  <c:v>0.4823223760265446</c:v>
                </c:pt>
                <c:pt idx="421">
                  <c:v>0.48431235623805424</c:v>
                </c:pt>
                <c:pt idx="422">
                  <c:v>0.48708619873559467</c:v>
                </c:pt>
                <c:pt idx="423">
                  <c:v>0.48918505133549967</c:v>
                </c:pt>
                <c:pt idx="424">
                  <c:v>0.49169955269927368</c:v>
                </c:pt>
                <c:pt idx="425">
                  <c:v>0.49461419332088846</c:v>
                </c:pt>
                <c:pt idx="426">
                  <c:v>0.49667267787297964</c:v>
                </c:pt>
                <c:pt idx="427">
                  <c:v>0.49953167047411834</c:v>
                </c:pt>
                <c:pt idx="428">
                  <c:v>0.49703675914816026</c:v>
                </c:pt>
                <c:pt idx="429">
                  <c:v>0.49877930766599909</c:v>
                </c:pt>
                <c:pt idx="430">
                  <c:v>0.50142300121984829</c:v>
                </c:pt>
                <c:pt idx="431">
                  <c:v>0.50309366163762148</c:v>
                </c:pt>
                <c:pt idx="432">
                  <c:v>0.50645585742208721</c:v>
                </c:pt>
                <c:pt idx="433">
                  <c:v>0.50975383279977593</c:v>
                </c:pt>
                <c:pt idx="434">
                  <c:v>0.51236255231621208</c:v>
                </c:pt>
                <c:pt idx="435">
                  <c:v>0.51585661431959928</c:v>
                </c:pt>
                <c:pt idx="436">
                  <c:v>0.51998376867532747</c:v>
                </c:pt>
                <c:pt idx="437">
                  <c:v>0.5217697580965811</c:v>
                </c:pt>
                <c:pt idx="438">
                  <c:v>0.51778768169677247</c:v>
                </c:pt>
                <c:pt idx="439">
                  <c:v>0.52049133009311577</c:v>
                </c:pt>
                <c:pt idx="440">
                  <c:v>0.52407633477859372</c:v>
                </c:pt>
                <c:pt idx="441">
                  <c:v>0.52717662010650734</c:v>
                </c:pt>
                <c:pt idx="442">
                  <c:v>0.5289890530769551</c:v>
                </c:pt>
                <c:pt idx="443">
                  <c:v>0.53227516250600526</c:v>
                </c:pt>
                <c:pt idx="444">
                  <c:v>0.53430486614337802</c:v>
                </c:pt>
                <c:pt idx="445">
                  <c:v>0.53694064195612434</c:v>
                </c:pt>
                <c:pt idx="446">
                  <c:v>0.54148259612775163</c:v>
                </c:pt>
                <c:pt idx="447">
                  <c:v>0.54464453990989381</c:v>
                </c:pt>
                <c:pt idx="448">
                  <c:v>0.54080788351620745</c:v>
                </c:pt>
                <c:pt idx="449">
                  <c:v>0.54375806736566745</c:v>
                </c:pt>
                <c:pt idx="450">
                  <c:v>0.54790824343251499</c:v>
                </c:pt>
                <c:pt idx="451">
                  <c:v>0.55229767289942411</c:v>
                </c:pt>
                <c:pt idx="452">
                  <c:v>0.55630939297888504</c:v>
                </c:pt>
                <c:pt idx="453">
                  <c:v>0.56117110755581179</c:v>
                </c:pt>
                <c:pt idx="454">
                  <c:v>0.56337892845100257</c:v>
                </c:pt>
                <c:pt idx="455">
                  <c:v>0.56573882411151177</c:v>
                </c:pt>
                <c:pt idx="456">
                  <c:v>0.56690870133748761</c:v>
                </c:pt>
                <c:pt idx="457">
                  <c:v>0.56889647357704165</c:v>
                </c:pt>
                <c:pt idx="458">
                  <c:v>0.56441093289515754</c:v>
                </c:pt>
                <c:pt idx="459">
                  <c:v>0.56803470834797398</c:v>
                </c:pt>
                <c:pt idx="460">
                  <c:v>0.570166457295886</c:v>
                </c:pt>
                <c:pt idx="461">
                  <c:v>0.57179429861080089</c:v>
                </c:pt>
                <c:pt idx="462">
                  <c:v>0.57559321259083307</c:v>
                </c:pt>
                <c:pt idx="463">
                  <c:v>0.57909005145194747</c:v>
                </c:pt>
                <c:pt idx="464">
                  <c:v>0.58094758180520523</c:v>
                </c:pt>
                <c:pt idx="465">
                  <c:v>0.58405035172185138</c:v>
                </c:pt>
                <c:pt idx="466">
                  <c:v>0.58715831143683117</c:v>
                </c:pt>
                <c:pt idx="467">
                  <c:v>0.58979693364822461</c:v>
                </c:pt>
                <c:pt idx="468">
                  <c:v>0.58625568663141636</c:v>
                </c:pt>
                <c:pt idx="469">
                  <c:v>0.58917088003217044</c:v>
                </c:pt>
                <c:pt idx="470">
                  <c:v>0.59171255126376654</c:v>
                </c:pt>
                <c:pt idx="471">
                  <c:v>0.59277456377489723</c:v>
                </c:pt>
                <c:pt idx="472">
                  <c:v>0.59049602829083581</c:v>
                </c:pt>
                <c:pt idx="473">
                  <c:v>0.5931638389932653</c:v>
                </c:pt>
                <c:pt idx="474">
                  <c:v>0.5958286627692293</c:v>
                </c:pt>
                <c:pt idx="475">
                  <c:v>0.59831717766417514</c:v>
                </c:pt>
                <c:pt idx="476">
                  <c:v>0.60302761931340909</c:v>
                </c:pt>
                <c:pt idx="477">
                  <c:v>0.60471085600235552</c:v>
                </c:pt>
                <c:pt idx="478">
                  <c:v>0.60075567519362028</c:v>
                </c:pt>
                <c:pt idx="479">
                  <c:v>0.60656119496428951</c:v>
                </c:pt>
                <c:pt idx="480">
                  <c:v>0.60840678018063654</c:v>
                </c:pt>
                <c:pt idx="481">
                  <c:v>0.61157708678678191</c:v>
                </c:pt>
                <c:pt idx="482">
                  <c:v>0.61582791847179319</c:v>
                </c:pt>
                <c:pt idx="483">
                  <c:v>0.61801096017110935</c:v>
                </c:pt>
                <c:pt idx="484">
                  <c:v>0.61792314464793796</c:v>
                </c:pt>
                <c:pt idx="485">
                  <c:v>0.61919507470532986</c:v>
                </c:pt>
                <c:pt idx="486">
                  <c:v>0.62185576893650762</c:v>
                </c:pt>
                <c:pt idx="487">
                  <c:v>0.62456488851849634</c:v>
                </c:pt>
                <c:pt idx="488">
                  <c:v>0.62149727325872806</c:v>
                </c:pt>
                <c:pt idx="489">
                  <c:v>0.6247560860502176</c:v>
                </c:pt>
                <c:pt idx="490">
                  <c:v>0.62636848874119999</c:v>
                </c:pt>
                <c:pt idx="491">
                  <c:v>0.62746300940087518</c:v>
                </c:pt>
                <c:pt idx="492">
                  <c:v>0.62972853647631954</c:v>
                </c:pt>
                <c:pt idx="493">
                  <c:v>0.63289475433359377</c:v>
                </c:pt>
                <c:pt idx="494">
                  <c:v>0.63521846294661755</c:v>
                </c:pt>
                <c:pt idx="495">
                  <c:v>0.63755334600015556</c:v>
                </c:pt>
                <c:pt idx="496">
                  <c:v>0.63838709940310623</c:v>
                </c:pt>
                <c:pt idx="497">
                  <c:v>0.64133609688266147</c:v>
                </c:pt>
                <c:pt idx="498">
                  <c:v>0.63596966295425805</c:v>
                </c:pt>
                <c:pt idx="499">
                  <c:v>0.63634627336301874</c:v>
                </c:pt>
                <c:pt idx="500">
                  <c:v>0.63798113810695967</c:v>
                </c:pt>
                <c:pt idx="501">
                  <c:v>0.64001354767606367</c:v>
                </c:pt>
                <c:pt idx="502">
                  <c:v>0.64369799671319772</c:v>
                </c:pt>
                <c:pt idx="503">
                  <c:v>0.64588005448637864</c:v>
                </c:pt>
                <c:pt idx="504">
                  <c:v>0.65070758064986367</c:v>
                </c:pt>
                <c:pt idx="505">
                  <c:v>0.65266102547146043</c:v>
                </c:pt>
                <c:pt idx="506">
                  <c:v>0.65351636519628675</c:v>
                </c:pt>
                <c:pt idx="507">
                  <c:v>0.65802281625587122</c:v>
                </c:pt>
                <c:pt idx="508">
                  <c:v>0.6537292809424452</c:v>
                </c:pt>
                <c:pt idx="509">
                  <c:v>0.65718422970828316</c:v>
                </c:pt>
                <c:pt idx="510">
                  <c:v>0.66071081013162092</c:v>
                </c:pt>
                <c:pt idx="511">
                  <c:v>0.66081012364345071</c:v>
                </c:pt>
                <c:pt idx="512">
                  <c:v>0.66492443611854557</c:v>
                </c:pt>
                <c:pt idx="513">
                  <c:v>0.6672291454462923</c:v>
                </c:pt>
                <c:pt idx="514">
                  <c:v>0.6691937772874641</c:v>
                </c:pt>
                <c:pt idx="515">
                  <c:v>0.67364470883370897</c:v>
                </c:pt>
                <c:pt idx="516">
                  <c:v>0.67656232228749524</c:v>
                </c:pt>
                <c:pt idx="517">
                  <c:v>0.68059571978684064</c:v>
                </c:pt>
                <c:pt idx="518">
                  <c:v>0.67423999948264179</c:v>
                </c:pt>
                <c:pt idx="519">
                  <c:v>0.67559708313370292</c:v>
                </c:pt>
                <c:pt idx="520">
                  <c:v>0.67972954810329411</c:v>
                </c:pt>
                <c:pt idx="521">
                  <c:v>0.68053570607582747</c:v>
                </c:pt>
                <c:pt idx="522">
                  <c:v>0.68342610056145037</c:v>
                </c:pt>
                <c:pt idx="523">
                  <c:v>0.68636693560996953</c:v>
                </c:pt>
                <c:pt idx="524">
                  <c:v>0.68898727655953629</c:v>
                </c:pt>
                <c:pt idx="525">
                  <c:v>0.69001148682900904</c:v>
                </c:pt>
                <c:pt idx="526">
                  <c:v>0.69206052672464724</c:v>
                </c:pt>
                <c:pt idx="527">
                  <c:v>0.69625037319354965</c:v>
                </c:pt>
                <c:pt idx="528">
                  <c:v>0.69221896885282486</c:v>
                </c:pt>
                <c:pt idx="529">
                  <c:v>0.69516821059600142</c:v>
                </c:pt>
                <c:pt idx="530">
                  <c:v>0.69840176980873958</c:v>
                </c:pt>
                <c:pt idx="531">
                  <c:v>0.69848351798562225</c:v>
                </c:pt>
                <c:pt idx="532">
                  <c:v>0.69989052404408136</c:v>
                </c:pt>
                <c:pt idx="533">
                  <c:v>0.70347847737388347</c:v>
                </c:pt>
                <c:pt idx="534">
                  <c:v>0.70428098672601525</c:v>
                </c:pt>
                <c:pt idx="535">
                  <c:v>0.70844337184551054</c:v>
                </c:pt>
                <c:pt idx="536">
                  <c:v>0.71166086213002311</c:v>
                </c:pt>
                <c:pt idx="537">
                  <c:v>0.71255124082430576</c:v>
                </c:pt>
                <c:pt idx="538">
                  <c:v>0.70766202384283461</c:v>
                </c:pt>
                <c:pt idx="539">
                  <c:v>0.71317936239324498</c:v>
                </c:pt>
                <c:pt idx="540">
                  <c:v>0.71720736516499628</c:v>
                </c:pt>
                <c:pt idx="541">
                  <c:v>0.72026390377975413</c:v>
                </c:pt>
                <c:pt idx="542">
                  <c:v>0.72200060808153099</c:v>
                </c:pt>
                <c:pt idx="543">
                  <c:v>0.72512755211210955</c:v>
                </c:pt>
                <c:pt idx="544">
                  <c:v>0.72921446062311279</c:v>
                </c:pt>
                <c:pt idx="545">
                  <c:v>0.72790187999540856</c:v>
                </c:pt>
                <c:pt idx="546">
                  <c:v>0.73195939633802354</c:v>
                </c:pt>
                <c:pt idx="547">
                  <c:v>0.7322933301231781</c:v>
                </c:pt>
                <c:pt idx="548">
                  <c:v>0.72614679229165524</c:v>
                </c:pt>
                <c:pt idx="549">
                  <c:v>0.72817912296585741</c:v>
                </c:pt>
                <c:pt idx="550">
                  <c:v>0.72896027422699683</c:v>
                </c:pt>
                <c:pt idx="551">
                  <c:v>0.73188135450150993</c:v>
                </c:pt>
                <c:pt idx="552">
                  <c:v>0.73655932772063526</c:v>
                </c:pt>
                <c:pt idx="553">
                  <c:v>0.73729725926463119</c:v>
                </c:pt>
                <c:pt idx="554">
                  <c:v>0.73883817430697274</c:v>
                </c:pt>
                <c:pt idx="555">
                  <c:v>0.74037240291163009</c:v>
                </c:pt>
                <c:pt idx="556">
                  <c:v>0.74208692559686062</c:v>
                </c:pt>
                <c:pt idx="557">
                  <c:v>0.74564920029615311</c:v>
                </c:pt>
                <c:pt idx="558">
                  <c:v>0.74427322809133611</c:v>
                </c:pt>
                <c:pt idx="559">
                  <c:v>0.74580300179486092</c:v>
                </c:pt>
                <c:pt idx="560">
                  <c:v>0.75191864327220648</c:v>
                </c:pt>
                <c:pt idx="561">
                  <c:v>0.75392179364243572</c:v>
                </c:pt>
                <c:pt idx="562">
                  <c:v>0.75574610604017922</c:v>
                </c:pt>
                <c:pt idx="563">
                  <c:v>0.75919222258226393</c:v>
                </c:pt>
                <c:pt idx="564">
                  <c:v>0.76312496629881443</c:v>
                </c:pt>
                <c:pt idx="565">
                  <c:v>0.76732141635011275</c:v>
                </c:pt>
                <c:pt idx="566">
                  <c:v>0.76634112621823414</c:v>
                </c:pt>
                <c:pt idx="567">
                  <c:v>0.7657617014801581</c:v>
                </c:pt>
                <c:pt idx="568">
                  <c:v>0.7596973519612763</c:v>
                </c:pt>
                <c:pt idx="569">
                  <c:v>0.76338317383668197</c:v>
                </c:pt>
                <c:pt idx="570">
                  <c:v>0.76644871397562653</c:v>
                </c:pt>
                <c:pt idx="571">
                  <c:v>0.76941661157238994</c:v>
                </c:pt>
                <c:pt idx="572">
                  <c:v>0.77318917632499928</c:v>
                </c:pt>
                <c:pt idx="573">
                  <c:v>0.77753400022412889</c:v>
                </c:pt>
                <c:pt idx="574">
                  <c:v>0.78074327850044412</c:v>
                </c:pt>
                <c:pt idx="575">
                  <c:v>0.7845224003953204</c:v>
                </c:pt>
                <c:pt idx="576">
                  <c:v>0.79058769509428817</c:v>
                </c:pt>
                <c:pt idx="577">
                  <c:v>0.79121098246710386</c:v>
                </c:pt>
                <c:pt idx="578">
                  <c:v>0.78862027022264791</c:v>
                </c:pt>
                <c:pt idx="579">
                  <c:v>0.79454767320152087</c:v>
                </c:pt>
                <c:pt idx="580">
                  <c:v>0.80130213760229196</c:v>
                </c:pt>
                <c:pt idx="581">
                  <c:v>0.80816288031047301</c:v>
                </c:pt>
                <c:pt idx="582">
                  <c:v>0.81070661355774876</c:v>
                </c:pt>
                <c:pt idx="583">
                  <c:v>0.8157204099240406</c:v>
                </c:pt>
                <c:pt idx="584">
                  <c:v>0.81879683679496107</c:v>
                </c:pt>
                <c:pt idx="585">
                  <c:v>0.82229935893802919</c:v>
                </c:pt>
                <c:pt idx="586">
                  <c:v>0.82533416910695079</c:v>
                </c:pt>
                <c:pt idx="587">
                  <c:v>0.82916186315487783</c:v>
                </c:pt>
                <c:pt idx="588">
                  <c:v>0.82592602467261211</c:v>
                </c:pt>
                <c:pt idx="589">
                  <c:v>0.8297865857643778</c:v>
                </c:pt>
                <c:pt idx="590">
                  <c:v>0.83415052586593874</c:v>
                </c:pt>
                <c:pt idx="591">
                  <c:v>0.83703368427012537</c:v>
                </c:pt>
                <c:pt idx="592">
                  <c:v>0.8405029371269267</c:v>
                </c:pt>
                <c:pt idx="593">
                  <c:v>0.83954842996582368</c:v>
                </c:pt>
                <c:pt idx="594">
                  <c:v>0.84550689205974894</c:v>
                </c:pt>
                <c:pt idx="595">
                  <c:v>0.85021797711670455</c:v>
                </c:pt>
                <c:pt idx="596">
                  <c:v>0.85409645043510152</c:v>
                </c:pt>
                <c:pt idx="597">
                  <c:v>0.8601375905094506</c:v>
                </c:pt>
                <c:pt idx="598">
                  <c:v>0.85787638769294761</c:v>
                </c:pt>
                <c:pt idx="599">
                  <c:v>0.85758785595072129</c:v>
                </c:pt>
                <c:pt idx="600">
                  <c:v>0.86096474759663633</c:v>
                </c:pt>
                <c:pt idx="601">
                  <c:v>0.86337456361888643</c:v>
                </c:pt>
                <c:pt idx="602">
                  <c:v>0.87075791852953666</c:v>
                </c:pt>
                <c:pt idx="603">
                  <c:v>0.86979031414436592</c:v>
                </c:pt>
                <c:pt idx="604">
                  <c:v>0.87213355576783402</c:v>
                </c:pt>
                <c:pt idx="605">
                  <c:v>0.87122461368543558</c:v>
                </c:pt>
                <c:pt idx="606">
                  <c:v>0.87433120468922576</c:v>
                </c:pt>
                <c:pt idx="607">
                  <c:v>0.87632552241560546</c:v>
                </c:pt>
                <c:pt idx="608">
                  <c:v>0.87457056903352282</c:v>
                </c:pt>
                <c:pt idx="609">
                  <c:v>0.87291794896688468</c:v>
                </c:pt>
                <c:pt idx="610">
                  <c:v>0.87466580253392823</c:v>
                </c:pt>
                <c:pt idx="611">
                  <c:v>0.87727678254882568</c:v>
                </c:pt>
                <c:pt idx="612">
                  <c:v>0.88346563828422675</c:v>
                </c:pt>
                <c:pt idx="613">
                  <c:v>0.88528227096744783</c:v>
                </c:pt>
                <c:pt idx="614">
                  <c:v>0.88641412218945037</c:v>
                </c:pt>
                <c:pt idx="615">
                  <c:v>0.88989250811009524</c:v>
                </c:pt>
                <c:pt idx="616">
                  <c:v>0.89434944452438048</c:v>
                </c:pt>
                <c:pt idx="617">
                  <c:v>0.89633657785797516</c:v>
                </c:pt>
                <c:pt idx="618">
                  <c:v>0.89324227764482378</c:v>
                </c:pt>
                <c:pt idx="619">
                  <c:v>0.89212968693397277</c:v>
                </c:pt>
                <c:pt idx="620">
                  <c:v>0.89081701946393044</c:v>
                </c:pt>
                <c:pt idx="621">
                  <c:v>0.89552863513592895</c:v>
                </c:pt>
                <c:pt idx="622">
                  <c:v>0.89776179625753882</c:v>
                </c:pt>
                <c:pt idx="623">
                  <c:v>0.89824464385316449</c:v>
                </c:pt>
                <c:pt idx="624">
                  <c:v>0.90224289243123201</c:v>
                </c:pt>
                <c:pt idx="625">
                  <c:v>0.90519604900273687</c:v>
                </c:pt>
                <c:pt idx="626">
                  <c:v>0.90939743595894296</c:v>
                </c:pt>
                <c:pt idx="627">
                  <c:v>0.91557893031202664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526208"/>
        <c:axId val="86528384"/>
      </c:scatterChart>
      <c:valAx>
        <c:axId val="86526208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528384"/>
        <c:crosses val="autoZero"/>
        <c:crossBetween val="midCat"/>
        <c:majorUnit val="1"/>
        <c:minorUnit val="0.5"/>
      </c:valAx>
      <c:valAx>
        <c:axId val="865283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52620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C00000"/>
                </a:solidFill>
              </a:defRPr>
            </a:pPr>
            <a:r>
              <a:rPr lang="en-US" sz="900">
                <a:solidFill>
                  <a:srgbClr val="C00000"/>
                </a:solidFill>
              </a:rPr>
              <a:t>Eq. (A48)</a:t>
            </a:r>
          </a:p>
        </c:rich>
      </c:tx>
      <c:layout>
        <c:manualLayout>
          <c:xMode val="edge"/>
          <c:yMode val="edge"/>
          <c:x val="0.25831547619047618"/>
          <c:y val="0.7055555555555556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(A48)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1.3890758657648602E-2</c:v>
                </c:pt>
                <c:pt idx="1">
                  <c:v>9.4611304056622329E-3</c:v>
                </c:pt>
                <c:pt idx="2">
                  <c:v>7.6806479014543717E-3</c:v>
                </c:pt>
                <c:pt idx="3">
                  <c:v>6.8263385251036146E-3</c:v>
                </c:pt>
                <c:pt idx="4">
                  <c:v>6.3564174180512096E-3</c:v>
                </c:pt>
                <c:pt idx="5">
                  <c:v>6.258069188023037E-3</c:v>
                </c:pt>
                <c:pt idx="6">
                  <c:v>5.8674169083193341E-3</c:v>
                </c:pt>
                <c:pt idx="7">
                  <c:v>5.6312277285131811E-3</c:v>
                </c:pt>
                <c:pt idx="8">
                  <c:v>4.1835671378470341E-3</c:v>
                </c:pt>
                <c:pt idx="9">
                  <c:v>4.026517648147169E-3</c:v>
                </c:pt>
                <c:pt idx="10">
                  <c:v>4.0348352261470851E-3</c:v>
                </c:pt>
                <c:pt idx="11">
                  <c:v>4.0501811053948854E-3</c:v>
                </c:pt>
                <c:pt idx="12">
                  <c:v>4.1438302713913827E-3</c:v>
                </c:pt>
                <c:pt idx="13">
                  <c:v>4.1831392184537887E-3</c:v>
                </c:pt>
                <c:pt idx="14">
                  <c:v>4.2533383834714436E-3</c:v>
                </c:pt>
                <c:pt idx="15">
                  <c:v>4.3366255902561931E-3</c:v>
                </c:pt>
                <c:pt idx="16">
                  <c:v>4.3661176611419173E-3</c:v>
                </c:pt>
                <c:pt idx="17">
                  <c:v>4.3302812662089248E-3</c:v>
                </c:pt>
                <c:pt idx="18">
                  <c:v>3.6909678275738544E-3</c:v>
                </c:pt>
                <c:pt idx="19">
                  <c:v>3.7646881339910552E-3</c:v>
                </c:pt>
                <c:pt idx="20">
                  <c:v>3.7767740326906107E-3</c:v>
                </c:pt>
                <c:pt idx="21">
                  <c:v>3.7464868549136627E-3</c:v>
                </c:pt>
                <c:pt idx="22">
                  <c:v>3.6974163452335065E-3</c:v>
                </c:pt>
                <c:pt idx="23">
                  <c:v>3.7121458355758056E-3</c:v>
                </c:pt>
                <c:pt idx="24">
                  <c:v>3.6660004591865347E-3</c:v>
                </c:pt>
                <c:pt idx="25">
                  <c:v>3.5659477432953292E-3</c:v>
                </c:pt>
                <c:pt idx="26">
                  <c:v>3.4969422355773552E-3</c:v>
                </c:pt>
                <c:pt idx="27">
                  <c:v>3.4030868719422051E-3</c:v>
                </c:pt>
                <c:pt idx="28">
                  <c:v>2.89255818931579E-3</c:v>
                </c:pt>
                <c:pt idx="29">
                  <c:v>2.8131374566894986E-3</c:v>
                </c:pt>
                <c:pt idx="30">
                  <c:v>2.721711300303113E-3</c:v>
                </c:pt>
                <c:pt idx="31">
                  <c:v>2.651895978618187E-3</c:v>
                </c:pt>
                <c:pt idx="32">
                  <c:v>2.5489634572632238E-3</c:v>
                </c:pt>
                <c:pt idx="33">
                  <c:v>2.4401333036373372E-3</c:v>
                </c:pt>
                <c:pt idx="34">
                  <c:v>2.3115707357969431E-3</c:v>
                </c:pt>
                <c:pt idx="35">
                  <c:v>2.181153380571791E-3</c:v>
                </c:pt>
                <c:pt idx="36">
                  <c:v>2.0540136790363006E-3</c:v>
                </c:pt>
                <c:pt idx="37">
                  <c:v>1.9073273673934285E-3</c:v>
                </c:pt>
                <c:pt idx="38">
                  <c:v>1.5908650923656309E-3</c:v>
                </c:pt>
                <c:pt idx="39">
                  <c:v>1.4722611904384392E-3</c:v>
                </c:pt>
                <c:pt idx="40">
                  <c:v>1.3594336197885054E-3</c:v>
                </c:pt>
                <c:pt idx="41">
                  <c:v>1.2524010275334367E-3</c:v>
                </c:pt>
                <c:pt idx="42">
                  <c:v>1.1466387775715149E-3</c:v>
                </c:pt>
                <c:pt idx="43">
                  <c:v>1.0500050708985098E-3</c:v>
                </c:pt>
                <c:pt idx="44">
                  <c:v>9.6172830399263653E-4</c:v>
                </c:pt>
                <c:pt idx="45">
                  <c:v>8.8184856077772381E-4</c:v>
                </c:pt>
                <c:pt idx="46">
                  <c:v>8.0876501454783876E-4</c:v>
                </c:pt>
                <c:pt idx="47">
                  <c:v>7.436098448307776E-4</c:v>
                </c:pt>
                <c:pt idx="48">
                  <c:v>6.2770226118988271E-4</c:v>
                </c:pt>
                <c:pt idx="49">
                  <c:v>5.7489358670838612E-4</c:v>
                </c:pt>
                <c:pt idx="50">
                  <c:v>5.2637910893283887E-4</c:v>
                </c:pt>
                <c:pt idx="51">
                  <c:v>4.8000300728119589E-4</c:v>
                </c:pt>
                <c:pt idx="52">
                  <c:v>4.3863898653396431E-4</c:v>
                </c:pt>
                <c:pt idx="53">
                  <c:v>4.011577608196722E-4</c:v>
                </c:pt>
                <c:pt idx="54">
                  <c:v>3.6816527798487806E-4</c:v>
                </c:pt>
                <c:pt idx="55">
                  <c:v>3.3818722090171689E-4</c:v>
                </c:pt>
                <c:pt idx="56">
                  <c:v>3.1088919296701548E-4</c:v>
                </c:pt>
                <c:pt idx="57">
                  <c:v>2.8522905062638347E-4</c:v>
                </c:pt>
                <c:pt idx="58">
                  <c:v>2.4339058233165912E-4</c:v>
                </c:pt>
                <c:pt idx="59">
                  <c:v>2.2296070061174673E-4</c:v>
                </c:pt>
                <c:pt idx="60">
                  <c:v>2.0351372115725826E-4</c:v>
                </c:pt>
                <c:pt idx="61">
                  <c:v>1.8561343049008639E-4</c:v>
                </c:pt>
                <c:pt idx="62">
                  <c:v>1.6943686579727138E-4</c:v>
                </c:pt>
                <c:pt idx="63">
                  <c:v>1.5499823156544563E-4</c:v>
                </c:pt>
                <c:pt idx="64">
                  <c:v>1.404306634727748E-4</c:v>
                </c:pt>
                <c:pt idx="65">
                  <c:v>1.2725912591736793E-4</c:v>
                </c:pt>
                <c:pt idx="66">
                  <c:v>1.1559666109462964E-4</c:v>
                </c:pt>
                <c:pt idx="67">
                  <c:v>1.0383640488090741E-4</c:v>
                </c:pt>
                <c:pt idx="68">
                  <c:v>8.725451821552449E-5</c:v>
                </c:pt>
                <c:pt idx="69">
                  <c:v>7.7331389389081887E-5</c:v>
                </c:pt>
                <c:pt idx="70">
                  <c:v>6.862153547682112E-5</c:v>
                </c:pt>
                <c:pt idx="71">
                  <c:v>6.220507822646165E-5</c:v>
                </c:pt>
                <c:pt idx="72">
                  <c:v>5.6541401057137681E-5</c:v>
                </c:pt>
                <c:pt idx="73">
                  <c:v>5.2377061897553364E-5</c:v>
                </c:pt>
                <c:pt idx="74">
                  <c:v>4.873480369801573E-5</c:v>
                </c:pt>
                <c:pt idx="75">
                  <c:v>4.5918444101841039E-5</c:v>
                </c:pt>
                <c:pt idx="76">
                  <c:v>4.3548003349456004E-5</c:v>
                </c:pt>
                <c:pt idx="77">
                  <c:v>4.1963198053380605E-5</c:v>
                </c:pt>
                <c:pt idx="78">
                  <c:v>3.9405810454417864E-5</c:v>
                </c:pt>
                <c:pt idx="79">
                  <c:v>4.0603925024715535E-5</c:v>
                </c:pt>
                <c:pt idx="80">
                  <c:v>4.3270162820553532E-5</c:v>
                </c:pt>
                <c:pt idx="81">
                  <c:v>4.5876690259750134E-5</c:v>
                </c:pt>
                <c:pt idx="82">
                  <c:v>4.8539104550293428E-5</c:v>
                </c:pt>
                <c:pt idx="83">
                  <c:v>5.2477907884063344E-5</c:v>
                </c:pt>
                <c:pt idx="84">
                  <c:v>5.6023452349693167E-5</c:v>
                </c:pt>
                <c:pt idx="85">
                  <c:v>6.0248835071596823E-5</c:v>
                </c:pt>
                <c:pt idx="86">
                  <c:v>6.5154978855822481E-5</c:v>
                </c:pt>
                <c:pt idx="87">
                  <c:v>7.1365155971206577E-5</c:v>
                </c:pt>
                <c:pt idx="88">
                  <c:v>7.4487347477544751E-5</c:v>
                </c:pt>
                <c:pt idx="89">
                  <c:v>8.096237763368382E-5</c:v>
                </c:pt>
                <c:pt idx="90">
                  <c:v>8.7211074977838651E-5</c:v>
                </c:pt>
                <c:pt idx="91">
                  <c:v>9.3600842674741792E-5</c:v>
                </c:pt>
                <c:pt idx="92">
                  <c:v>1.0054503280240483E-4</c:v>
                </c:pt>
                <c:pt idx="93">
                  <c:v>1.075722143107726E-4</c:v>
                </c:pt>
                <c:pt idx="94">
                  <c:v>1.143106646992829E-4</c:v>
                </c:pt>
                <c:pt idx="95">
                  <c:v>1.2135849117867058E-4</c:v>
                </c:pt>
                <c:pt idx="96">
                  <c:v>1.290040931799136E-4</c:v>
                </c:pt>
                <c:pt idx="97">
                  <c:v>1.367606331529905E-4</c:v>
                </c:pt>
                <c:pt idx="98">
                  <c:v>1.3841366563577872E-4</c:v>
                </c:pt>
                <c:pt idx="99">
                  <c:v>1.4599454446076801E-4</c:v>
                </c:pt>
                <c:pt idx="100">
                  <c:v>1.5425747903921767E-4</c:v>
                </c:pt>
                <c:pt idx="101">
                  <c:v>1.6299937020599115E-4</c:v>
                </c:pt>
                <c:pt idx="102">
                  <c:v>1.7132937503135017E-4</c:v>
                </c:pt>
                <c:pt idx="103">
                  <c:v>1.8009994761958835E-4</c:v>
                </c:pt>
                <c:pt idx="104">
                  <c:v>1.8901493566116776E-4</c:v>
                </c:pt>
                <c:pt idx="105">
                  <c:v>1.9834594971047324E-4</c:v>
                </c:pt>
                <c:pt idx="106">
                  <c:v>2.0773355805197132E-4</c:v>
                </c:pt>
                <c:pt idx="107">
                  <c:v>2.1712100493506478E-4</c:v>
                </c:pt>
                <c:pt idx="108">
                  <c:v>2.1728965999124439E-4</c:v>
                </c:pt>
                <c:pt idx="109">
                  <c:v>2.2591741856631023E-4</c:v>
                </c:pt>
                <c:pt idx="110">
                  <c:v>2.3468920757569774E-4</c:v>
                </c:pt>
                <c:pt idx="111">
                  <c:v>2.430741265939461E-4</c:v>
                </c:pt>
                <c:pt idx="112">
                  <c:v>2.5183876344573886E-4</c:v>
                </c:pt>
                <c:pt idx="113">
                  <c:v>2.6130359155001275E-4</c:v>
                </c:pt>
                <c:pt idx="114">
                  <c:v>2.7065719391612778E-4</c:v>
                </c:pt>
                <c:pt idx="115">
                  <c:v>2.8054052942033902E-4</c:v>
                </c:pt>
                <c:pt idx="116">
                  <c:v>2.9028872874953845E-4</c:v>
                </c:pt>
                <c:pt idx="117">
                  <c:v>3.0073238997751768E-4</c:v>
                </c:pt>
                <c:pt idx="118">
                  <c:v>2.9977351160589776E-4</c:v>
                </c:pt>
                <c:pt idx="119">
                  <c:v>3.1010901973695494E-4</c:v>
                </c:pt>
                <c:pt idx="120">
                  <c:v>3.2101345893384555E-4</c:v>
                </c:pt>
                <c:pt idx="121">
                  <c:v>3.3179540793765936E-4</c:v>
                </c:pt>
                <c:pt idx="122">
                  <c:v>3.4409169747914403E-4</c:v>
                </c:pt>
                <c:pt idx="123">
                  <c:v>3.5627239175718277E-4</c:v>
                </c:pt>
                <c:pt idx="124">
                  <c:v>3.6798318259631746E-4</c:v>
                </c:pt>
                <c:pt idx="125">
                  <c:v>3.7965731571755175E-4</c:v>
                </c:pt>
                <c:pt idx="126">
                  <c:v>3.9064294084380783E-4</c:v>
                </c:pt>
                <c:pt idx="127">
                  <c:v>4.0219345252259678E-4</c:v>
                </c:pt>
                <c:pt idx="128">
                  <c:v>3.9767706174392603E-4</c:v>
                </c:pt>
                <c:pt idx="129">
                  <c:v>4.0751434397386197E-4</c:v>
                </c:pt>
                <c:pt idx="130">
                  <c:v>4.1728824272643631E-4</c:v>
                </c:pt>
                <c:pt idx="131">
                  <c:v>4.2701362723213061E-4</c:v>
                </c:pt>
                <c:pt idx="132">
                  <c:v>4.3722073866295263E-4</c:v>
                </c:pt>
                <c:pt idx="133">
                  <c:v>4.4623886504338898E-4</c:v>
                </c:pt>
                <c:pt idx="134">
                  <c:v>4.5606658054771931E-4</c:v>
                </c:pt>
                <c:pt idx="135">
                  <c:v>4.6557316476342604E-4</c:v>
                </c:pt>
                <c:pt idx="136">
                  <c:v>4.7532838458012313E-4</c:v>
                </c:pt>
                <c:pt idx="137">
                  <c:v>4.8567027228103697E-4</c:v>
                </c:pt>
                <c:pt idx="138">
                  <c:v>4.795754115692645E-4</c:v>
                </c:pt>
                <c:pt idx="139">
                  <c:v>4.9011206648783326E-4</c:v>
                </c:pt>
                <c:pt idx="140">
                  <c:v>5.0040444682118007E-4</c:v>
                </c:pt>
                <c:pt idx="141">
                  <c:v>5.0991928268953113E-4</c:v>
                </c:pt>
                <c:pt idx="142">
                  <c:v>5.1934883349301169E-4</c:v>
                </c:pt>
                <c:pt idx="143">
                  <c:v>5.2744139585753763E-4</c:v>
                </c:pt>
                <c:pt idx="144">
                  <c:v>5.3602553843170263E-4</c:v>
                </c:pt>
                <c:pt idx="145">
                  <c:v>5.4408050632929561E-4</c:v>
                </c:pt>
                <c:pt idx="146">
                  <c:v>5.5221119298855563E-4</c:v>
                </c:pt>
                <c:pt idx="147">
                  <c:v>5.5987267533155966E-4</c:v>
                </c:pt>
                <c:pt idx="148">
                  <c:v>5.4939240439804229E-4</c:v>
                </c:pt>
                <c:pt idx="149">
                  <c:v>5.5810766529133609E-4</c:v>
                </c:pt>
                <c:pt idx="150">
                  <c:v>5.6658938787446794E-4</c:v>
                </c:pt>
                <c:pt idx="151">
                  <c:v>5.7551247047144319E-4</c:v>
                </c:pt>
                <c:pt idx="152">
                  <c:v>5.8390009870618205E-4</c:v>
                </c:pt>
                <c:pt idx="153">
                  <c:v>5.9269100018944298E-4</c:v>
                </c:pt>
                <c:pt idx="154">
                  <c:v>6.0319735219914938E-4</c:v>
                </c:pt>
                <c:pt idx="155">
                  <c:v>6.1313503305400832E-4</c:v>
                </c:pt>
                <c:pt idx="156">
                  <c:v>6.2229105488931138E-4</c:v>
                </c:pt>
                <c:pt idx="157">
                  <c:v>6.3098279493052601E-4</c:v>
                </c:pt>
                <c:pt idx="158">
                  <c:v>6.2118638046623569E-4</c:v>
                </c:pt>
                <c:pt idx="159">
                  <c:v>6.3171134038464351E-4</c:v>
                </c:pt>
                <c:pt idx="160">
                  <c:v>6.4281390409088289E-4</c:v>
                </c:pt>
                <c:pt idx="161">
                  <c:v>6.5230437919741168E-4</c:v>
                </c:pt>
                <c:pt idx="162">
                  <c:v>6.6291008641443914E-4</c:v>
                </c:pt>
                <c:pt idx="163">
                  <c:v>6.7354049522650936E-4</c:v>
                </c:pt>
                <c:pt idx="164">
                  <c:v>6.8591942525085027E-4</c:v>
                </c:pt>
                <c:pt idx="165">
                  <c:v>6.9807944905488637E-4</c:v>
                </c:pt>
                <c:pt idx="166">
                  <c:v>7.0898090879830029E-4</c:v>
                </c:pt>
                <c:pt idx="167">
                  <c:v>7.208492145597985E-4</c:v>
                </c:pt>
                <c:pt idx="168">
                  <c:v>7.1240252528476653E-4</c:v>
                </c:pt>
                <c:pt idx="169">
                  <c:v>7.2504735708411232E-4</c:v>
                </c:pt>
                <c:pt idx="170">
                  <c:v>7.3749355169664299E-4</c:v>
                </c:pt>
                <c:pt idx="171">
                  <c:v>7.4951346323206235E-4</c:v>
                </c:pt>
                <c:pt idx="172">
                  <c:v>7.627420585104832E-4</c:v>
                </c:pt>
                <c:pt idx="173">
                  <c:v>7.7721875218749825E-4</c:v>
                </c:pt>
                <c:pt idx="174">
                  <c:v>7.9142362444836983E-4</c:v>
                </c:pt>
                <c:pt idx="175">
                  <c:v>8.0761689401215493E-4</c:v>
                </c:pt>
                <c:pt idx="176">
                  <c:v>8.2386961756074752E-4</c:v>
                </c:pt>
                <c:pt idx="177">
                  <c:v>8.4123980147152524E-4</c:v>
                </c:pt>
                <c:pt idx="178">
                  <c:v>8.360177045331974E-4</c:v>
                </c:pt>
                <c:pt idx="179">
                  <c:v>8.5241438432760892E-4</c:v>
                </c:pt>
                <c:pt idx="180">
                  <c:v>8.7013645518209187E-4</c:v>
                </c:pt>
                <c:pt idx="181">
                  <c:v>8.8519572710891038E-4</c:v>
                </c:pt>
                <c:pt idx="182">
                  <c:v>9.0058675705834395E-4</c:v>
                </c:pt>
                <c:pt idx="183">
                  <c:v>9.1483152852687608E-4</c:v>
                </c:pt>
                <c:pt idx="184">
                  <c:v>9.2867506078386309E-4</c:v>
                </c:pt>
                <c:pt idx="185">
                  <c:v>9.4212411859655306E-4</c:v>
                </c:pt>
                <c:pt idx="186">
                  <c:v>9.5466365846428182E-4</c:v>
                </c:pt>
                <c:pt idx="187">
                  <c:v>9.6721445436747679E-4</c:v>
                </c:pt>
                <c:pt idx="188">
                  <c:v>9.5496136493702477E-4</c:v>
                </c:pt>
                <c:pt idx="189">
                  <c:v>9.663388215294203E-4</c:v>
                </c:pt>
                <c:pt idx="190">
                  <c:v>9.7805713067853901E-4</c:v>
                </c:pt>
                <c:pt idx="191">
                  <c:v>9.9073243526130511E-4</c:v>
                </c:pt>
                <c:pt idx="192">
                  <c:v>1.0041064600744521E-3</c:v>
                </c:pt>
                <c:pt idx="193">
                  <c:v>1.0170757800161444E-3</c:v>
                </c:pt>
                <c:pt idx="194">
                  <c:v>1.0300762274370095E-3</c:v>
                </c:pt>
                <c:pt idx="195">
                  <c:v>1.0450938652788876E-3</c:v>
                </c:pt>
                <c:pt idx="196">
                  <c:v>1.060253018014719E-3</c:v>
                </c:pt>
                <c:pt idx="197">
                  <c:v>1.0743558935987167E-3</c:v>
                </c:pt>
                <c:pt idx="198">
                  <c:v>1.0608102708407989E-3</c:v>
                </c:pt>
                <c:pt idx="199">
                  <c:v>1.0735475263089979E-3</c:v>
                </c:pt>
                <c:pt idx="200">
                  <c:v>1.0882838933931672E-3</c:v>
                </c:pt>
                <c:pt idx="201">
                  <c:v>1.1013629080650353E-3</c:v>
                </c:pt>
                <c:pt idx="202">
                  <c:v>1.1134605514218254E-3</c:v>
                </c:pt>
                <c:pt idx="203">
                  <c:v>1.1250954224408371E-3</c:v>
                </c:pt>
                <c:pt idx="204">
                  <c:v>1.1376613718200046E-3</c:v>
                </c:pt>
                <c:pt idx="205">
                  <c:v>1.1510648124518053E-3</c:v>
                </c:pt>
                <c:pt idx="206">
                  <c:v>1.1634109009491065E-3</c:v>
                </c:pt>
                <c:pt idx="207">
                  <c:v>1.1752069989905179E-3</c:v>
                </c:pt>
                <c:pt idx="208">
                  <c:v>1.1590286510202298E-3</c:v>
                </c:pt>
                <c:pt idx="209">
                  <c:v>1.1717331466058708E-3</c:v>
                </c:pt>
                <c:pt idx="210">
                  <c:v>1.1831115308385141E-3</c:v>
                </c:pt>
                <c:pt idx="211">
                  <c:v>1.1937448163378921E-3</c:v>
                </c:pt>
                <c:pt idx="212">
                  <c:v>1.2045097383350382E-3</c:v>
                </c:pt>
                <c:pt idx="213">
                  <c:v>1.2141633588534412E-3</c:v>
                </c:pt>
                <c:pt idx="214">
                  <c:v>1.2241350043650852E-3</c:v>
                </c:pt>
                <c:pt idx="215">
                  <c:v>1.23364861822261E-3</c:v>
                </c:pt>
                <c:pt idx="216">
                  <c:v>1.2421943854697081E-3</c:v>
                </c:pt>
                <c:pt idx="217">
                  <c:v>1.2498709714245547E-3</c:v>
                </c:pt>
                <c:pt idx="218">
                  <c:v>1.2305107816842564E-3</c:v>
                </c:pt>
                <c:pt idx="219">
                  <c:v>1.2386030322784842E-3</c:v>
                </c:pt>
                <c:pt idx="220">
                  <c:v>1.2467385130673259E-3</c:v>
                </c:pt>
                <c:pt idx="221">
                  <c:v>1.2557550093501425E-3</c:v>
                </c:pt>
                <c:pt idx="222">
                  <c:v>1.2664498213380267E-3</c:v>
                </c:pt>
                <c:pt idx="223">
                  <c:v>1.2779229582752724E-3</c:v>
                </c:pt>
                <c:pt idx="224">
                  <c:v>1.2882272160451619E-3</c:v>
                </c:pt>
                <c:pt idx="225">
                  <c:v>1.2996623221460917E-3</c:v>
                </c:pt>
                <c:pt idx="226">
                  <c:v>1.3130095522007224E-3</c:v>
                </c:pt>
                <c:pt idx="227">
                  <c:v>1.3278939545727365E-3</c:v>
                </c:pt>
                <c:pt idx="228">
                  <c:v>1.3141509037496585E-3</c:v>
                </c:pt>
                <c:pt idx="229">
                  <c:v>1.3265742764991787E-3</c:v>
                </c:pt>
                <c:pt idx="230">
                  <c:v>1.3427637754618101E-3</c:v>
                </c:pt>
                <c:pt idx="231">
                  <c:v>1.3575935914118156E-3</c:v>
                </c:pt>
                <c:pt idx="232">
                  <c:v>1.3707057035276513E-3</c:v>
                </c:pt>
                <c:pt idx="233">
                  <c:v>1.3827637320335767E-3</c:v>
                </c:pt>
                <c:pt idx="234">
                  <c:v>1.3956716260123919E-3</c:v>
                </c:pt>
                <c:pt idx="235">
                  <c:v>1.4094656309993048E-3</c:v>
                </c:pt>
                <c:pt idx="236">
                  <c:v>1.4215385216494456E-3</c:v>
                </c:pt>
                <c:pt idx="237">
                  <c:v>1.4327569980638619E-3</c:v>
                </c:pt>
                <c:pt idx="238">
                  <c:v>1.4158214654479352E-3</c:v>
                </c:pt>
                <c:pt idx="239">
                  <c:v>1.4286591640445684E-3</c:v>
                </c:pt>
                <c:pt idx="240">
                  <c:v>1.4418352237067665E-3</c:v>
                </c:pt>
                <c:pt idx="241">
                  <c:v>1.4542776327861313E-3</c:v>
                </c:pt>
                <c:pt idx="242">
                  <c:v>1.4669916238014688E-3</c:v>
                </c:pt>
                <c:pt idx="243">
                  <c:v>1.4796223332123712E-3</c:v>
                </c:pt>
                <c:pt idx="244">
                  <c:v>1.4945592317988758E-3</c:v>
                </c:pt>
                <c:pt idx="245">
                  <c:v>1.5101023118910604E-3</c:v>
                </c:pt>
                <c:pt idx="246">
                  <c:v>1.5246497940244247E-3</c:v>
                </c:pt>
                <c:pt idx="247">
                  <c:v>1.5403821072819256E-3</c:v>
                </c:pt>
                <c:pt idx="248">
                  <c:v>1.5255409569429363E-3</c:v>
                </c:pt>
                <c:pt idx="249">
                  <c:v>1.542220623640913E-3</c:v>
                </c:pt>
                <c:pt idx="250">
                  <c:v>1.5599342431612563E-3</c:v>
                </c:pt>
                <c:pt idx="251">
                  <c:v>1.5738369231043479E-3</c:v>
                </c:pt>
                <c:pt idx="252">
                  <c:v>1.5910227868894471E-3</c:v>
                </c:pt>
                <c:pt idx="253">
                  <c:v>1.6066417022412931E-3</c:v>
                </c:pt>
                <c:pt idx="254">
                  <c:v>1.6233025152454167E-3</c:v>
                </c:pt>
                <c:pt idx="255">
                  <c:v>1.639930068403922E-3</c:v>
                </c:pt>
                <c:pt idx="256">
                  <c:v>1.6557854643706592E-3</c:v>
                </c:pt>
                <c:pt idx="257">
                  <c:v>1.6730588796957217E-3</c:v>
                </c:pt>
                <c:pt idx="258">
                  <c:v>1.6582357439513392E-3</c:v>
                </c:pt>
                <c:pt idx="259">
                  <c:v>1.6760795671944501E-3</c:v>
                </c:pt>
                <c:pt idx="260">
                  <c:v>1.694367456174303E-3</c:v>
                </c:pt>
                <c:pt idx="261">
                  <c:v>1.7136196677028702E-3</c:v>
                </c:pt>
                <c:pt idx="262">
                  <c:v>1.7339371497332307E-3</c:v>
                </c:pt>
                <c:pt idx="263">
                  <c:v>1.7546848181761406E-3</c:v>
                </c:pt>
                <c:pt idx="264">
                  <c:v>1.773623738392228E-3</c:v>
                </c:pt>
                <c:pt idx="265">
                  <c:v>1.7917212311211604E-3</c:v>
                </c:pt>
                <c:pt idx="266">
                  <c:v>1.8122153406114959E-3</c:v>
                </c:pt>
                <c:pt idx="267">
                  <c:v>1.8321379353501051E-3</c:v>
                </c:pt>
                <c:pt idx="268">
                  <c:v>1.8160984172827673E-3</c:v>
                </c:pt>
                <c:pt idx="269">
                  <c:v>1.8330883198982987E-3</c:v>
                </c:pt>
                <c:pt idx="270">
                  <c:v>1.8516274103070232E-3</c:v>
                </c:pt>
                <c:pt idx="271">
                  <c:v>1.8707785132061597E-3</c:v>
                </c:pt>
                <c:pt idx="272">
                  <c:v>1.8884897254819429E-3</c:v>
                </c:pt>
                <c:pt idx="273">
                  <c:v>1.9057861419391946E-3</c:v>
                </c:pt>
                <c:pt idx="274">
                  <c:v>1.9229158541908152E-3</c:v>
                </c:pt>
                <c:pt idx="275">
                  <c:v>1.9379846249521055E-3</c:v>
                </c:pt>
                <c:pt idx="276">
                  <c:v>1.9542426525599407E-3</c:v>
                </c:pt>
                <c:pt idx="277">
                  <c:v>1.966578585896443E-3</c:v>
                </c:pt>
                <c:pt idx="278">
                  <c:v>1.9425670799018717E-3</c:v>
                </c:pt>
                <c:pt idx="279">
                  <c:v>1.9550888916805725E-3</c:v>
                </c:pt>
                <c:pt idx="280">
                  <c:v>1.9646021846189388E-3</c:v>
                </c:pt>
                <c:pt idx="281">
                  <c:v>1.9755502483654089E-3</c:v>
                </c:pt>
                <c:pt idx="282">
                  <c:v>1.9850103983113875E-3</c:v>
                </c:pt>
                <c:pt idx="283">
                  <c:v>1.9980366573299625E-3</c:v>
                </c:pt>
                <c:pt idx="284">
                  <c:v>2.0105231391827757E-3</c:v>
                </c:pt>
                <c:pt idx="285">
                  <c:v>2.0234499333459167E-3</c:v>
                </c:pt>
                <c:pt idx="286">
                  <c:v>2.0381854536348377E-3</c:v>
                </c:pt>
                <c:pt idx="287">
                  <c:v>2.0530660896231545E-3</c:v>
                </c:pt>
                <c:pt idx="288">
                  <c:v>2.0355494757843609E-3</c:v>
                </c:pt>
                <c:pt idx="289">
                  <c:v>2.0532671169670638E-3</c:v>
                </c:pt>
                <c:pt idx="290">
                  <c:v>2.0700892102871278E-3</c:v>
                </c:pt>
                <c:pt idx="291">
                  <c:v>2.0873837218090903E-3</c:v>
                </c:pt>
                <c:pt idx="292">
                  <c:v>2.1058605895047169E-3</c:v>
                </c:pt>
                <c:pt idx="293">
                  <c:v>2.1245486861791061E-3</c:v>
                </c:pt>
                <c:pt idx="294">
                  <c:v>2.1399561642684861E-3</c:v>
                </c:pt>
                <c:pt idx="295">
                  <c:v>2.1589738803855958E-3</c:v>
                </c:pt>
                <c:pt idx="296">
                  <c:v>2.1729861251099324E-3</c:v>
                </c:pt>
                <c:pt idx="297">
                  <c:v>2.1900205795618789E-3</c:v>
                </c:pt>
                <c:pt idx="298">
                  <c:v>2.170661673399848E-3</c:v>
                </c:pt>
                <c:pt idx="299">
                  <c:v>2.1884017693060368E-3</c:v>
                </c:pt>
                <c:pt idx="300">
                  <c:v>2.2046972267447331E-3</c:v>
                </c:pt>
                <c:pt idx="301">
                  <c:v>2.2203006011561402E-3</c:v>
                </c:pt>
                <c:pt idx="302">
                  <c:v>2.2385399881665398E-3</c:v>
                </c:pt>
                <c:pt idx="303">
                  <c:v>2.2599332796697565E-3</c:v>
                </c:pt>
                <c:pt idx="304">
                  <c:v>2.2769787262697863E-3</c:v>
                </c:pt>
                <c:pt idx="305">
                  <c:v>2.2961213940058301E-3</c:v>
                </c:pt>
                <c:pt idx="306">
                  <c:v>2.3142475370850927E-3</c:v>
                </c:pt>
                <c:pt idx="307">
                  <c:v>2.3344468086503312E-3</c:v>
                </c:pt>
                <c:pt idx="308">
                  <c:v>2.3162201534847006E-3</c:v>
                </c:pt>
                <c:pt idx="309">
                  <c:v>2.332642406895923E-3</c:v>
                </c:pt>
                <c:pt idx="310">
                  <c:v>2.3528033058001223E-3</c:v>
                </c:pt>
                <c:pt idx="311">
                  <c:v>2.370000618796231E-3</c:v>
                </c:pt>
                <c:pt idx="312">
                  <c:v>2.3913477709380385E-3</c:v>
                </c:pt>
                <c:pt idx="313">
                  <c:v>2.4108280873263339E-3</c:v>
                </c:pt>
                <c:pt idx="314">
                  <c:v>2.4293088501870616E-3</c:v>
                </c:pt>
                <c:pt idx="315">
                  <c:v>2.4503279202253456E-3</c:v>
                </c:pt>
                <c:pt idx="316">
                  <c:v>2.4667476399543478E-3</c:v>
                </c:pt>
                <c:pt idx="317">
                  <c:v>2.4883519794606009E-3</c:v>
                </c:pt>
                <c:pt idx="318">
                  <c:v>2.468394062836725E-3</c:v>
                </c:pt>
                <c:pt idx="319">
                  <c:v>2.4848291960662852E-3</c:v>
                </c:pt>
                <c:pt idx="320">
                  <c:v>2.5014093958298338E-3</c:v>
                </c:pt>
                <c:pt idx="321">
                  <c:v>2.5186526154589049E-3</c:v>
                </c:pt>
                <c:pt idx="322">
                  <c:v>2.5343405217752081E-3</c:v>
                </c:pt>
                <c:pt idx="323">
                  <c:v>2.5465972454564016E-3</c:v>
                </c:pt>
                <c:pt idx="324">
                  <c:v>2.5623052419834385E-3</c:v>
                </c:pt>
                <c:pt idx="325">
                  <c:v>2.5774522943913937E-3</c:v>
                </c:pt>
                <c:pt idx="326">
                  <c:v>2.5955570342678764E-3</c:v>
                </c:pt>
                <c:pt idx="327">
                  <c:v>2.609835607997252E-3</c:v>
                </c:pt>
                <c:pt idx="328">
                  <c:v>2.5888102965937287E-3</c:v>
                </c:pt>
                <c:pt idx="329">
                  <c:v>2.6084915858990958E-3</c:v>
                </c:pt>
                <c:pt idx="330">
                  <c:v>2.6285062475335276E-3</c:v>
                </c:pt>
                <c:pt idx="331">
                  <c:v>2.6483160117576235E-3</c:v>
                </c:pt>
                <c:pt idx="332">
                  <c:v>2.6679444909846403E-3</c:v>
                </c:pt>
                <c:pt idx="333">
                  <c:v>2.6892087678152318E-3</c:v>
                </c:pt>
                <c:pt idx="334">
                  <c:v>2.7088902872666469E-3</c:v>
                </c:pt>
                <c:pt idx="335">
                  <c:v>2.7272505534436005E-3</c:v>
                </c:pt>
                <c:pt idx="336">
                  <c:v>2.7463221562874685E-3</c:v>
                </c:pt>
                <c:pt idx="337">
                  <c:v>2.7633797093424809E-3</c:v>
                </c:pt>
                <c:pt idx="338">
                  <c:v>2.7420838219834247E-3</c:v>
                </c:pt>
                <c:pt idx="339">
                  <c:v>2.7671815495756307E-3</c:v>
                </c:pt>
                <c:pt idx="340">
                  <c:v>2.7932813986007374E-3</c:v>
                </c:pt>
                <c:pt idx="341">
                  <c:v>2.8187395138751428E-3</c:v>
                </c:pt>
                <c:pt idx="342">
                  <c:v>2.8455705416436114E-3</c:v>
                </c:pt>
                <c:pt idx="343">
                  <c:v>2.873351000490197E-3</c:v>
                </c:pt>
                <c:pt idx="344">
                  <c:v>2.8975122554460698E-3</c:v>
                </c:pt>
                <c:pt idx="345">
                  <c:v>2.9242930123968606E-3</c:v>
                </c:pt>
                <c:pt idx="346">
                  <c:v>2.9477207267443583E-3</c:v>
                </c:pt>
                <c:pt idx="347">
                  <c:v>2.9735256002396382E-3</c:v>
                </c:pt>
                <c:pt idx="348">
                  <c:v>2.9528512757477656E-3</c:v>
                </c:pt>
                <c:pt idx="349">
                  <c:v>2.9780306566330344E-3</c:v>
                </c:pt>
                <c:pt idx="350">
                  <c:v>3.0027356588018992E-3</c:v>
                </c:pt>
                <c:pt idx="351">
                  <c:v>3.0285490023514725E-3</c:v>
                </c:pt>
                <c:pt idx="352">
                  <c:v>3.0508931161456298E-3</c:v>
                </c:pt>
                <c:pt idx="353">
                  <c:v>3.0737989767295891E-3</c:v>
                </c:pt>
                <c:pt idx="354">
                  <c:v>3.0947715006905368E-3</c:v>
                </c:pt>
                <c:pt idx="355">
                  <c:v>3.109148956134599E-3</c:v>
                </c:pt>
                <c:pt idx="356">
                  <c:v>3.1300635678234547E-3</c:v>
                </c:pt>
                <c:pt idx="357">
                  <c:v>3.1452659433497442E-3</c:v>
                </c:pt>
                <c:pt idx="358">
                  <c:v>3.1153496667441112E-3</c:v>
                </c:pt>
                <c:pt idx="359">
                  <c:v>3.1334978579638162E-3</c:v>
                </c:pt>
                <c:pt idx="360">
                  <c:v>3.1506638414733434E-3</c:v>
                </c:pt>
                <c:pt idx="361">
                  <c:v>3.1676862645943007E-3</c:v>
                </c:pt>
                <c:pt idx="362">
                  <c:v>3.1868526951870898E-3</c:v>
                </c:pt>
                <c:pt idx="363">
                  <c:v>3.2014782218380911E-3</c:v>
                </c:pt>
                <c:pt idx="364">
                  <c:v>3.2244424784269319E-3</c:v>
                </c:pt>
                <c:pt idx="365">
                  <c:v>3.2417403003345883E-3</c:v>
                </c:pt>
                <c:pt idx="366">
                  <c:v>3.2587631164542768E-3</c:v>
                </c:pt>
                <c:pt idx="367">
                  <c:v>3.280215256028915E-3</c:v>
                </c:pt>
                <c:pt idx="368">
                  <c:v>3.2510000647200232E-3</c:v>
                </c:pt>
                <c:pt idx="369">
                  <c:v>3.2693624433067369E-3</c:v>
                </c:pt>
                <c:pt idx="370">
                  <c:v>3.2901808520065944E-3</c:v>
                </c:pt>
                <c:pt idx="371">
                  <c:v>3.3112224164827809E-3</c:v>
                </c:pt>
                <c:pt idx="372">
                  <c:v>3.3314859942325426E-3</c:v>
                </c:pt>
                <c:pt idx="373">
                  <c:v>3.3489538062017894E-3</c:v>
                </c:pt>
                <c:pt idx="374">
                  <c:v>3.368156991208291E-3</c:v>
                </c:pt>
                <c:pt idx="375">
                  <c:v>3.3864195810068163E-3</c:v>
                </c:pt>
                <c:pt idx="376">
                  <c:v>3.4062163348353605E-3</c:v>
                </c:pt>
                <c:pt idx="377">
                  <c:v>3.4196019918186541E-3</c:v>
                </c:pt>
                <c:pt idx="378">
                  <c:v>3.3928089019642452E-3</c:v>
                </c:pt>
                <c:pt idx="379">
                  <c:v>3.4091283282099397E-3</c:v>
                </c:pt>
                <c:pt idx="380">
                  <c:v>3.4279098640396933E-3</c:v>
                </c:pt>
                <c:pt idx="381">
                  <c:v>3.4478266323778799E-3</c:v>
                </c:pt>
                <c:pt idx="382">
                  <c:v>3.4699583037801334E-3</c:v>
                </c:pt>
                <c:pt idx="383">
                  <c:v>3.4923315904458845E-3</c:v>
                </c:pt>
                <c:pt idx="384">
                  <c:v>3.5156671214147989E-3</c:v>
                </c:pt>
                <c:pt idx="385">
                  <c:v>3.5302702194047325E-3</c:v>
                </c:pt>
                <c:pt idx="386">
                  <c:v>3.5508170465662118E-3</c:v>
                </c:pt>
                <c:pt idx="387">
                  <c:v>3.5674584735314219E-3</c:v>
                </c:pt>
                <c:pt idx="388">
                  <c:v>3.5376846703840123E-3</c:v>
                </c:pt>
                <c:pt idx="389">
                  <c:v>3.5539005766412664E-3</c:v>
                </c:pt>
                <c:pt idx="390">
                  <c:v>3.569156517822812E-3</c:v>
                </c:pt>
                <c:pt idx="391">
                  <c:v>3.584029920332737E-3</c:v>
                </c:pt>
                <c:pt idx="392">
                  <c:v>3.5998200168499278E-3</c:v>
                </c:pt>
                <c:pt idx="393">
                  <c:v>3.6205444819923062E-3</c:v>
                </c:pt>
                <c:pt idx="394">
                  <c:v>3.6413188109470918E-3</c:v>
                </c:pt>
                <c:pt idx="395">
                  <c:v>3.6641721581758364E-3</c:v>
                </c:pt>
                <c:pt idx="396">
                  <c:v>3.6881270718874346E-3</c:v>
                </c:pt>
                <c:pt idx="397">
                  <c:v>3.714371655248812E-3</c:v>
                </c:pt>
                <c:pt idx="398">
                  <c:v>3.6912406377154236E-3</c:v>
                </c:pt>
                <c:pt idx="399">
                  <c:v>3.7163598146852943E-3</c:v>
                </c:pt>
                <c:pt idx="400">
                  <c:v>3.7435761289323927E-3</c:v>
                </c:pt>
                <c:pt idx="401">
                  <c:v>3.7675940811011679E-3</c:v>
                </c:pt>
                <c:pt idx="402">
                  <c:v>3.7941997594130366E-3</c:v>
                </c:pt>
                <c:pt idx="403">
                  <c:v>3.8192155883412923E-3</c:v>
                </c:pt>
                <c:pt idx="404">
                  <c:v>3.8454368348680538E-3</c:v>
                </c:pt>
                <c:pt idx="405">
                  <c:v>3.8659484257465375E-3</c:v>
                </c:pt>
                <c:pt idx="406">
                  <c:v>3.8918269510282936E-3</c:v>
                </c:pt>
                <c:pt idx="407">
                  <c:v>3.9165528591683452E-3</c:v>
                </c:pt>
                <c:pt idx="408">
                  <c:v>3.88778063820437E-3</c:v>
                </c:pt>
                <c:pt idx="409">
                  <c:v>3.9090361060205346E-3</c:v>
                </c:pt>
                <c:pt idx="410">
                  <c:v>3.9264749476873645E-3</c:v>
                </c:pt>
                <c:pt idx="411">
                  <c:v>3.949719417871058E-3</c:v>
                </c:pt>
                <c:pt idx="412">
                  <c:v>3.9751942413411429E-3</c:v>
                </c:pt>
                <c:pt idx="413">
                  <c:v>3.9930302380367594E-3</c:v>
                </c:pt>
                <c:pt idx="414">
                  <c:v>4.0220374958041955E-3</c:v>
                </c:pt>
                <c:pt idx="415">
                  <c:v>4.0447913268053691E-3</c:v>
                </c:pt>
                <c:pt idx="416">
                  <c:v>4.0710118474832349E-3</c:v>
                </c:pt>
                <c:pt idx="417">
                  <c:v>4.0873159801554987E-3</c:v>
                </c:pt>
                <c:pt idx="418">
                  <c:v>4.0575421346442488E-3</c:v>
                </c:pt>
                <c:pt idx="419">
                  <c:v>4.067725034848424E-3</c:v>
                </c:pt>
                <c:pt idx="420">
                  <c:v>4.0881295961033891E-3</c:v>
                </c:pt>
                <c:pt idx="421">
                  <c:v>4.1057356789086126E-3</c:v>
                </c:pt>
                <c:pt idx="422">
                  <c:v>4.1263911585248045E-3</c:v>
                </c:pt>
                <c:pt idx="423">
                  <c:v>4.1455173850924619E-3</c:v>
                </c:pt>
                <c:pt idx="424">
                  <c:v>4.1664132273145464E-3</c:v>
                </c:pt>
                <c:pt idx="425">
                  <c:v>4.1909600247679131E-3</c:v>
                </c:pt>
                <c:pt idx="426">
                  <c:v>4.2101967640555491E-3</c:v>
                </c:pt>
                <c:pt idx="427">
                  <c:v>4.2343344454108516E-3</c:v>
                </c:pt>
                <c:pt idx="428">
                  <c:v>4.2109402363999368E-3</c:v>
                </c:pt>
                <c:pt idx="429">
                  <c:v>4.22924230809442E-3</c:v>
                </c:pt>
                <c:pt idx="430">
                  <c:v>4.2527924746241204E-3</c:v>
                </c:pt>
                <c:pt idx="431">
                  <c:v>4.2733867646515735E-3</c:v>
                </c:pt>
                <c:pt idx="432">
                  <c:v>4.3019657501624994E-3</c:v>
                </c:pt>
                <c:pt idx="433">
                  <c:v>4.3301822938048868E-3</c:v>
                </c:pt>
                <c:pt idx="434">
                  <c:v>4.3536341343056867E-3</c:v>
                </c:pt>
                <c:pt idx="435">
                  <c:v>4.3827901000690972E-3</c:v>
                </c:pt>
                <c:pt idx="436">
                  <c:v>4.415331175946207E-3</c:v>
                </c:pt>
                <c:pt idx="437">
                  <c:v>4.436269398546141E-3</c:v>
                </c:pt>
                <c:pt idx="438">
                  <c:v>4.4071581502557701E-3</c:v>
                </c:pt>
                <c:pt idx="439">
                  <c:v>4.4323910949200639E-3</c:v>
                </c:pt>
                <c:pt idx="440">
                  <c:v>4.4616498808083237E-3</c:v>
                </c:pt>
                <c:pt idx="441">
                  <c:v>4.4888060591054598E-3</c:v>
                </c:pt>
                <c:pt idx="442">
                  <c:v>4.508585155369592E-3</c:v>
                </c:pt>
                <c:pt idx="443">
                  <c:v>4.5357638399385718E-3</c:v>
                </c:pt>
                <c:pt idx="444">
                  <c:v>4.5596734954090248E-3</c:v>
                </c:pt>
                <c:pt idx="445">
                  <c:v>4.5866454447972159E-3</c:v>
                </c:pt>
                <c:pt idx="446">
                  <c:v>4.6249886418418019E-3</c:v>
                </c:pt>
                <c:pt idx="447">
                  <c:v>4.6554112197534402E-3</c:v>
                </c:pt>
                <c:pt idx="448">
                  <c:v>4.6311199714722234E-3</c:v>
                </c:pt>
                <c:pt idx="449">
                  <c:v>4.6604869579116477E-3</c:v>
                </c:pt>
                <c:pt idx="450">
                  <c:v>4.6973244272317137E-3</c:v>
                </c:pt>
                <c:pt idx="451">
                  <c:v>4.73313546258506E-3</c:v>
                </c:pt>
                <c:pt idx="452">
                  <c:v>4.7667130285502651E-3</c:v>
                </c:pt>
                <c:pt idx="453">
                  <c:v>4.8018837598809098E-3</c:v>
                </c:pt>
                <c:pt idx="454">
                  <c:v>4.8266262575412311E-3</c:v>
                </c:pt>
                <c:pt idx="455">
                  <c:v>4.8517571411160806E-3</c:v>
                </c:pt>
                <c:pt idx="456">
                  <c:v>4.8690726218969041E-3</c:v>
                </c:pt>
                <c:pt idx="457">
                  <c:v>4.8893795610685624E-3</c:v>
                </c:pt>
                <c:pt idx="458">
                  <c:v>4.8533451534513968E-3</c:v>
                </c:pt>
                <c:pt idx="459">
                  <c:v>4.8786858919054963E-3</c:v>
                </c:pt>
                <c:pt idx="460">
                  <c:v>4.8966681155935164E-3</c:v>
                </c:pt>
                <c:pt idx="461">
                  <c:v>4.9134458781579602E-3</c:v>
                </c:pt>
                <c:pt idx="462">
                  <c:v>4.9398177459757135E-3</c:v>
                </c:pt>
                <c:pt idx="463">
                  <c:v>4.9674294783048556E-3</c:v>
                </c:pt>
                <c:pt idx="464">
                  <c:v>4.9890941919277908E-3</c:v>
                </c:pt>
                <c:pt idx="465">
                  <c:v>5.0137066115828136E-3</c:v>
                </c:pt>
                <c:pt idx="466">
                  <c:v>5.0384239134737448E-3</c:v>
                </c:pt>
                <c:pt idx="467">
                  <c:v>5.0579274992600806E-3</c:v>
                </c:pt>
                <c:pt idx="468">
                  <c:v>5.0218774798739107E-3</c:v>
                </c:pt>
                <c:pt idx="469">
                  <c:v>5.0402456793849325E-3</c:v>
                </c:pt>
                <c:pt idx="470">
                  <c:v>5.0595721872675678E-3</c:v>
                </c:pt>
                <c:pt idx="471">
                  <c:v>5.0709874829681619E-3</c:v>
                </c:pt>
                <c:pt idx="472">
                  <c:v>5.0656847402228639E-3</c:v>
                </c:pt>
                <c:pt idx="473">
                  <c:v>5.084543013703445E-3</c:v>
                </c:pt>
                <c:pt idx="474">
                  <c:v>5.1033859880272878E-3</c:v>
                </c:pt>
                <c:pt idx="475">
                  <c:v>5.1225294534740255E-3</c:v>
                </c:pt>
                <c:pt idx="476">
                  <c:v>5.1518906199338596E-3</c:v>
                </c:pt>
                <c:pt idx="477">
                  <c:v>5.1693275730317336E-3</c:v>
                </c:pt>
                <c:pt idx="478">
                  <c:v>5.1371642092573923E-3</c:v>
                </c:pt>
                <c:pt idx="479">
                  <c:v>5.1765936796157336E-3</c:v>
                </c:pt>
                <c:pt idx="480">
                  <c:v>5.1957363935693258E-3</c:v>
                </c:pt>
                <c:pt idx="481">
                  <c:v>5.2214115616309922E-3</c:v>
                </c:pt>
                <c:pt idx="482">
                  <c:v>5.2504299736292346E-3</c:v>
                </c:pt>
                <c:pt idx="483">
                  <c:v>5.2696575031833601E-3</c:v>
                </c:pt>
                <c:pt idx="484">
                  <c:v>5.2785093144871696E-3</c:v>
                </c:pt>
                <c:pt idx="485">
                  <c:v>5.2913565830450338E-3</c:v>
                </c:pt>
                <c:pt idx="486">
                  <c:v>5.3103622419125108E-3</c:v>
                </c:pt>
                <c:pt idx="487">
                  <c:v>5.3287584492039512E-3</c:v>
                </c:pt>
                <c:pt idx="488">
                  <c:v>5.2942711087681444E-3</c:v>
                </c:pt>
                <c:pt idx="489">
                  <c:v>5.3148035282411191E-3</c:v>
                </c:pt>
                <c:pt idx="490">
                  <c:v>5.3297391792722715E-3</c:v>
                </c:pt>
                <c:pt idx="491">
                  <c:v>5.3411101649379327E-3</c:v>
                </c:pt>
                <c:pt idx="492">
                  <c:v>5.3601992222025198E-3</c:v>
                </c:pt>
                <c:pt idx="493">
                  <c:v>5.3800672691654318E-3</c:v>
                </c:pt>
                <c:pt idx="494">
                  <c:v>5.3923058270082145E-3</c:v>
                </c:pt>
                <c:pt idx="495">
                  <c:v>5.4055690289133238E-3</c:v>
                </c:pt>
                <c:pt idx="496">
                  <c:v>5.4125208196245935E-3</c:v>
                </c:pt>
                <c:pt idx="497">
                  <c:v>5.4311517312415208E-3</c:v>
                </c:pt>
                <c:pt idx="498">
                  <c:v>5.3856600153519268E-3</c:v>
                </c:pt>
                <c:pt idx="499">
                  <c:v>5.3936479533099975E-3</c:v>
                </c:pt>
                <c:pt idx="500">
                  <c:v>5.4051570962659933E-3</c:v>
                </c:pt>
                <c:pt idx="501">
                  <c:v>5.4180720353754789E-3</c:v>
                </c:pt>
                <c:pt idx="502">
                  <c:v>5.4429391379532772E-3</c:v>
                </c:pt>
                <c:pt idx="503">
                  <c:v>5.459175524936897E-3</c:v>
                </c:pt>
                <c:pt idx="504">
                  <c:v>5.4903542524536034E-3</c:v>
                </c:pt>
                <c:pt idx="505">
                  <c:v>5.5110033724794808E-3</c:v>
                </c:pt>
                <c:pt idx="506">
                  <c:v>5.5252873507887906E-3</c:v>
                </c:pt>
                <c:pt idx="507">
                  <c:v>5.5562448660206746E-3</c:v>
                </c:pt>
                <c:pt idx="508">
                  <c:v>5.5197786871851659E-3</c:v>
                </c:pt>
                <c:pt idx="509">
                  <c:v>5.5458581714528353E-3</c:v>
                </c:pt>
                <c:pt idx="510">
                  <c:v>5.571351656844175E-3</c:v>
                </c:pt>
                <c:pt idx="511">
                  <c:v>5.5811948331364967E-3</c:v>
                </c:pt>
                <c:pt idx="512">
                  <c:v>5.6147184578823053E-3</c:v>
                </c:pt>
                <c:pt idx="513">
                  <c:v>5.6337895110250965E-3</c:v>
                </c:pt>
                <c:pt idx="514">
                  <c:v>5.6509883122633992E-3</c:v>
                </c:pt>
                <c:pt idx="515">
                  <c:v>5.6833483387054989E-3</c:v>
                </c:pt>
                <c:pt idx="516">
                  <c:v>5.7027108172574507E-3</c:v>
                </c:pt>
                <c:pt idx="517">
                  <c:v>5.7317440895986067E-3</c:v>
                </c:pt>
                <c:pt idx="518">
                  <c:v>5.6849517496410677E-3</c:v>
                </c:pt>
                <c:pt idx="519">
                  <c:v>5.7014198493677438E-3</c:v>
                </c:pt>
                <c:pt idx="520">
                  <c:v>5.7261535480425908E-3</c:v>
                </c:pt>
                <c:pt idx="521">
                  <c:v>5.7367006418552156E-3</c:v>
                </c:pt>
                <c:pt idx="522">
                  <c:v>5.755314067461657E-3</c:v>
                </c:pt>
                <c:pt idx="523">
                  <c:v>5.7757551810371727E-3</c:v>
                </c:pt>
                <c:pt idx="524">
                  <c:v>5.7979300258034286E-3</c:v>
                </c:pt>
                <c:pt idx="525">
                  <c:v>5.8123028972978741E-3</c:v>
                </c:pt>
                <c:pt idx="526">
                  <c:v>5.8281924652474146E-3</c:v>
                </c:pt>
                <c:pt idx="527">
                  <c:v>5.8558211291144047E-3</c:v>
                </c:pt>
                <c:pt idx="528">
                  <c:v>5.8191889916516032E-3</c:v>
                </c:pt>
                <c:pt idx="529">
                  <c:v>5.8380646965549036E-3</c:v>
                </c:pt>
                <c:pt idx="530">
                  <c:v>5.8605266447575941E-3</c:v>
                </c:pt>
                <c:pt idx="531">
                  <c:v>5.8709556575744807E-3</c:v>
                </c:pt>
                <c:pt idx="532">
                  <c:v>5.8847742354483281E-3</c:v>
                </c:pt>
                <c:pt idx="533">
                  <c:v>5.9082708468739687E-3</c:v>
                </c:pt>
                <c:pt idx="534">
                  <c:v>5.9202611035855971E-3</c:v>
                </c:pt>
                <c:pt idx="535">
                  <c:v>5.9475325901333165E-3</c:v>
                </c:pt>
                <c:pt idx="536">
                  <c:v>5.9713012681434797E-3</c:v>
                </c:pt>
                <c:pt idx="537">
                  <c:v>5.985538735661748E-3</c:v>
                </c:pt>
                <c:pt idx="538">
                  <c:v>5.9478474762227106E-3</c:v>
                </c:pt>
                <c:pt idx="539">
                  <c:v>5.9862697981525239E-3</c:v>
                </c:pt>
                <c:pt idx="540">
                  <c:v>6.0143058298547884E-3</c:v>
                </c:pt>
                <c:pt idx="541">
                  <c:v>6.0385529425094212E-3</c:v>
                </c:pt>
                <c:pt idx="542">
                  <c:v>6.0555246185403852E-3</c:v>
                </c:pt>
                <c:pt idx="543">
                  <c:v>6.0777473784848447E-3</c:v>
                </c:pt>
                <c:pt idx="544">
                  <c:v>6.1048970138403774E-3</c:v>
                </c:pt>
                <c:pt idx="545">
                  <c:v>6.1024301746543915E-3</c:v>
                </c:pt>
                <c:pt idx="546">
                  <c:v>6.1251088472017677E-3</c:v>
                </c:pt>
                <c:pt idx="547">
                  <c:v>6.1311988186506915E-3</c:v>
                </c:pt>
                <c:pt idx="548">
                  <c:v>6.0830396185528358E-3</c:v>
                </c:pt>
                <c:pt idx="549">
                  <c:v>6.0967125042656794E-3</c:v>
                </c:pt>
                <c:pt idx="550">
                  <c:v>6.1049473076373604E-3</c:v>
                </c:pt>
                <c:pt idx="551">
                  <c:v>6.1206750432712086E-3</c:v>
                </c:pt>
                <c:pt idx="552">
                  <c:v>6.1432423809525075E-3</c:v>
                </c:pt>
                <c:pt idx="553">
                  <c:v>6.1517798142067164E-3</c:v>
                </c:pt>
                <c:pt idx="554">
                  <c:v>6.166878756868859E-3</c:v>
                </c:pt>
                <c:pt idx="555">
                  <c:v>6.1842800802243891E-3</c:v>
                </c:pt>
                <c:pt idx="556">
                  <c:v>6.2058919133484288E-3</c:v>
                </c:pt>
                <c:pt idx="557">
                  <c:v>6.2332937715554463E-3</c:v>
                </c:pt>
                <c:pt idx="558">
                  <c:v>6.2110516098288103E-3</c:v>
                </c:pt>
                <c:pt idx="559">
                  <c:v>6.2296654807421463E-3</c:v>
                </c:pt>
                <c:pt idx="560">
                  <c:v>6.2659217438741964E-3</c:v>
                </c:pt>
                <c:pt idx="561">
                  <c:v>6.2867419694529973E-3</c:v>
                </c:pt>
                <c:pt idx="562">
                  <c:v>6.3072026663069753E-3</c:v>
                </c:pt>
                <c:pt idx="563">
                  <c:v>6.3321882707206706E-3</c:v>
                </c:pt>
                <c:pt idx="564">
                  <c:v>6.3575881934552752E-3</c:v>
                </c:pt>
                <c:pt idx="565">
                  <c:v>6.3873082136718775E-3</c:v>
                </c:pt>
                <c:pt idx="566">
                  <c:v>6.3878594940537476E-3</c:v>
                </c:pt>
                <c:pt idx="567">
                  <c:v>6.391871701902847E-3</c:v>
                </c:pt>
                <c:pt idx="568">
                  <c:v>6.3453916160448234E-3</c:v>
                </c:pt>
                <c:pt idx="569">
                  <c:v>6.3704975522539528E-3</c:v>
                </c:pt>
                <c:pt idx="570">
                  <c:v>6.3944355998764458E-3</c:v>
                </c:pt>
                <c:pt idx="571">
                  <c:v>6.4173849488619308E-3</c:v>
                </c:pt>
                <c:pt idx="572">
                  <c:v>6.4449515197361074E-3</c:v>
                </c:pt>
                <c:pt idx="573">
                  <c:v>6.4750988615989123E-3</c:v>
                </c:pt>
                <c:pt idx="574">
                  <c:v>6.5073382420912269E-3</c:v>
                </c:pt>
                <c:pt idx="575">
                  <c:v>6.5437077146929925E-3</c:v>
                </c:pt>
                <c:pt idx="576">
                  <c:v>6.593030158898402E-3</c:v>
                </c:pt>
                <c:pt idx="577">
                  <c:v>6.61743037349302E-3</c:v>
                </c:pt>
                <c:pt idx="578">
                  <c:v>6.6004035925660417E-3</c:v>
                </c:pt>
                <c:pt idx="579">
                  <c:v>6.6491031773153828E-3</c:v>
                </c:pt>
                <c:pt idx="580">
                  <c:v>6.6997021935071748E-3</c:v>
                </c:pt>
                <c:pt idx="581">
                  <c:v>6.7508710428507398E-3</c:v>
                </c:pt>
                <c:pt idx="582">
                  <c:v>6.7801360956059251E-3</c:v>
                </c:pt>
                <c:pt idx="583">
                  <c:v>6.8223091514456238E-3</c:v>
                </c:pt>
                <c:pt idx="584">
                  <c:v>6.8569086407191939E-3</c:v>
                </c:pt>
                <c:pt idx="585">
                  <c:v>6.8930715491173486E-3</c:v>
                </c:pt>
                <c:pt idx="586">
                  <c:v>6.9236257769782318E-3</c:v>
                </c:pt>
                <c:pt idx="587">
                  <c:v>6.9562368917747974E-3</c:v>
                </c:pt>
                <c:pt idx="588">
                  <c:v>6.9264603378652303E-3</c:v>
                </c:pt>
                <c:pt idx="589">
                  <c:v>6.9552636414824988E-3</c:v>
                </c:pt>
                <c:pt idx="590">
                  <c:v>6.9881586618332631E-3</c:v>
                </c:pt>
                <c:pt idx="591">
                  <c:v>7.0157500000611805E-3</c:v>
                </c:pt>
                <c:pt idx="592">
                  <c:v>7.0481342329282992E-3</c:v>
                </c:pt>
                <c:pt idx="593">
                  <c:v>7.0620066704089428E-3</c:v>
                </c:pt>
                <c:pt idx="594">
                  <c:v>7.1048405031036406E-3</c:v>
                </c:pt>
                <c:pt idx="595">
                  <c:v>7.1400983591871706E-3</c:v>
                </c:pt>
                <c:pt idx="596">
                  <c:v>7.1690593674819478E-3</c:v>
                </c:pt>
                <c:pt idx="597">
                  <c:v>7.2127909036671751E-3</c:v>
                </c:pt>
                <c:pt idx="598">
                  <c:v>7.1849273826261936E-3</c:v>
                </c:pt>
                <c:pt idx="599">
                  <c:v>7.200031583196498E-3</c:v>
                </c:pt>
                <c:pt idx="600">
                  <c:v>7.2260404196482489E-3</c:v>
                </c:pt>
                <c:pt idx="601">
                  <c:v>7.2464088565804569E-3</c:v>
                </c:pt>
                <c:pt idx="602">
                  <c:v>7.2877256794023357E-3</c:v>
                </c:pt>
                <c:pt idx="603">
                  <c:v>7.2929701347734964E-3</c:v>
                </c:pt>
                <c:pt idx="604">
                  <c:v>7.3068121415579236E-3</c:v>
                </c:pt>
                <c:pt idx="605">
                  <c:v>7.3124400223532979E-3</c:v>
                </c:pt>
                <c:pt idx="606">
                  <c:v>7.3297799413597573E-3</c:v>
                </c:pt>
                <c:pt idx="607">
                  <c:v>7.3459358974281661E-3</c:v>
                </c:pt>
                <c:pt idx="608">
                  <c:v>7.3113032451545554E-3</c:v>
                </c:pt>
                <c:pt idx="609">
                  <c:v>7.3089531121333321E-3</c:v>
                </c:pt>
                <c:pt idx="610">
                  <c:v>7.3222943139064755E-3</c:v>
                </c:pt>
                <c:pt idx="611">
                  <c:v>7.3433489278540206E-3</c:v>
                </c:pt>
                <c:pt idx="612">
                  <c:v>7.3782664399269443E-3</c:v>
                </c:pt>
                <c:pt idx="613">
                  <c:v>7.3985883960505337E-3</c:v>
                </c:pt>
                <c:pt idx="614">
                  <c:v>7.4098638806027557E-3</c:v>
                </c:pt>
                <c:pt idx="615">
                  <c:v>7.4321964878357296E-3</c:v>
                </c:pt>
                <c:pt idx="616">
                  <c:v>7.459702801551788E-3</c:v>
                </c:pt>
                <c:pt idx="617">
                  <c:v>7.4768246821918412E-3</c:v>
                </c:pt>
                <c:pt idx="618">
                  <c:v>7.4380020812071478E-3</c:v>
                </c:pt>
                <c:pt idx="619">
                  <c:v>7.4372059999816354E-3</c:v>
                </c:pt>
                <c:pt idx="620">
                  <c:v>7.4395019412730407E-3</c:v>
                </c:pt>
                <c:pt idx="621">
                  <c:v>7.4644664616408665E-3</c:v>
                </c:pt>
                <c:pt idx="622">
                  <c:v>7.479625498469848E-3</c:v>
                </c:pt>
                <c:pt idx="623">
                  <c:v>7.493891230048638E-3</c:v>
                </c:pt>
                <c:pt idx="624">
                  <c:v>7.5166246433713618E-3</c:v>
                </c:pt>
                <c:pt idx="625">
                  <c:v>7.5389446402870713E-3</c:v>
                </c:pt>
                <c:pt idx="626">
                  <c:v>7.5741432592535008E-3</c:v>
                </c:pt>
                <c:pt idx="627">
                  <c:v>7.6178435292451234E-3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556672"/>
        <c:axId val="86558592"/>
      </c:scatterChart>
      <c:valAx>
        <c:axId val="8655667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558592"/>
        <c:crosses val="autoZero"/>
        <c:crossBetween val="midCat"/>
        <c:majorUnit val="0.01"/>
        <c:minorUnit val="5.0000000000000001E-3"/>
      </c:valAx>
      <c:valAx>
        <c:axId val="8655859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8655667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C00000"/>
              </a:solidFill>
              <a:ln w="6350">
                <a:solidFill>
                  <a:srgbClr val="C0000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4.4270932823962994E-2</c:v>
                </c:pt>
                <c:pt idx="1">
                  <c:v>8.5067335488702156E-2</c:v>
                </c:pt>
                <c:pt idx="2">
                  <c:v>0.58938316470084828</c:v>
                </c:pt>
                <c:pt idx="3">
                  <c:v>0.90237486330147476</c:v>
                </c:pt>
                <c:pt idx="4">
                  <c:v>0.45203229420505409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82592"/>
        <c:axId val="94784896"/>
      </c:scatterChart>
      <c:valAx>
        <c:axId val="94782592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4784896"/>
        <c:crosses val="autoZero"/>
        <c:crossBetween val="midCat"/>
        <c:majorUnit val="1"/>
        <c:minorUnit val="0.5"/>
      </c:valAx>
      <c:valAx>
        <c:axId val="9478489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478259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48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7" name="Object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9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8" name="Object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52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C0000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9" name="Object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N13" sqref="N13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0" customWidth="1"/>
    <col min="8" max="8" width="13.28515625" style="42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9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2"/>
      <c r="F1" s="43"/>
      <c r="G1" s="43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4"/>
      <c r="F2" s="44"/>
      <c r="G2" s="44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0">
        <f t="shared" ref="E3:E66" si="0" xml:space="preserve"> (H$4+H$7*LN(D3)+H$10/LN(D3))^-1</f>
        <v>243.83523057947923</v>
      </c>
      <c r="F3" s="40">
        <f xml:space="preserve"> E3^2*ABS(H$10/(LN(D3))^2-H$7)*(1/SQRT(C3)-1/SQRT(B3))/(SQRT(11*2))</f>
        <v>1.7907373741423755</v>
      </c>
      <c r="G3" s="40">
        <f xml:space="preserve"> E3*ABS(H$10/(LN(D3))^2-H$7)*(1/SQRT(C3)+1/SQRT(B3))/(SQRT(11*2))</f>
        <v>1.3890758657648602E-2</v>
      </c>
      <c r="H3" s="45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0">
        <f t="shared" si="0"/>
        <v>246.47532022553949</v>
      </c>
      <c r="F4" s="40">
        <f xml:space="preserve"> E4^2*ABS(H$10/(LN(D4))^2-H$7)*(1/SQRT(C4)-1/SQRT(B4))/(SQRT(11*3))</f>
        <v>1.2246005366455353</v>
      </c>
      <c r="G4" s="40">
        <f xml:space="preserve"> E4*ABS(H$10/(LN(D4))^2-H$7)*(1/SQRT(C4)+1/SQRT(B4))/(SQRT(11*3))</f>
        <v>9.4611304056622329E-3</v>
      </c>
      <c r="H4" s="45">
        <v>-2.6054072000000001E-2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0">
        <f t="shared" si="0"/>
        <v>248.28264529249961</v>
      </c>
      <c r="F5" s="40">
        <f t="shared" ref="F5:F10" si="1" xml:space="preserve"> E5^2*ABS(H$10/(LN(D5))^2-H$7)*(1/SQRT(C5)-1/SQRT(B5))/(SQRT(11*3))</f>
        <v>0.97869502303166078</v>
      </c>
      <c r="G5" s="40">
        <f t="shared" ref="G5:G10" si="2" xml:space="preserve"> E5*ABS(H$10/(LN(D5))^2-H$7)*(1/SQRT(C5)+1/SQRT(B5))/(SQRT(11*3))</f>
        <v>7.6806479014543717E-3</v>
      </c>
      <c r="H5" s="46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0">
        <f xml:space="preserve"> ABS(N5-E126)</f>
        <v>4.4270932823962994E-2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0">
        <f t="shared" si="0"/>
        <v>249.2459668216683</v>
      </c>
      <c r="F6" s="40">
        <f t="shared" si="1"/>
        <v>0.86154508757991066</v>
      </c>
      <c r="G6" s="40">
        <f t="shared" si="2"/>
        <v>6.8263385251036146E-3</v>
      </c>
      <c r="H6" s="45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0">
        <f xml:space="preserve"> ABS(N6-E231)</f>
        <v>8.5067335488702156E-2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0">
        <f t="shared" si="0"/>
        <v>250.22265154363089</v>
      </c>
      <c r="F7" s="40">
        <f t="shared" si="1"/>
        <v>0.78488065915307648</v>
      </c>
      <c r="G7" s="40">
        <f t="shared" si="2"/>
        <v>6.3564174180512096E-3</v>
      </c>
      <c r="H7" s="45">
        <v>7.6959840000000003E-3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0">
        <f xml:space="preserve"> ABS(N7-E296)</f>
        <v>0.58938316470084828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0">
        <f t="shared" si="0"/>
        <v>250.77250692699812</v>
      </c>
      <c r="F8" s="40">
        <f t="shared" si="1"/>
        <v>0.76880354528764316</v>
      </c>
      <c r="G8" s="40">
        <f t="shared" si="2"/>
        <v>6.258069188023037E-3</v>
      </c>
      <c r="H8" s="46"/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0">
        <f xml:space="preserve"> ABS(N8-E376)</f>
        <v>0.90237486330147476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0">
        <f t="shared" si="0"/>
        <v>253.00443487985112</v>
      </c>
      <c r="F9" s="40">
        <f t="shared" si="1"/>
        <v>0.70964658482004672</v>
      </c>
      <c r="G9" s="40">
        <f t="shared" si="2"/>
        <v>5.8674169083193341E-3</v>
      </c>
      <c r="H9" s="45" t="s">
        <v>6</v>
      </c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0">
        <f xml:space="preserve"> ABS(N9-E485)</f>
        <v>0.45203229420505409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0">
        <f t="shared" si="0"/>
        <v>254.88287510844629</v>
      </c>
      <c r="F10" s="40">
        <f t="shared" si="1"/>
        <v>0.68932003220977833</v>
      </c>
      <c r="G10" s="40">
        <f t="shared" si="2"/>
        <v>5.6312277285131811E-3</v>
      </c>
      <c r="H10" s="45">
        <v>2.8879649E-2</v>
      </c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0">
        <f t="shared" si="0"/>
        <v>256.39639901032461</v>
      </c>
      <c r="F11" s="40">
        <f xml:space="preserve"> E11^2*ABS(H$10/(LN(D11))^2-H$7)*(1/SQRT(C11)-1/SQRT(B11))/(SQRT(11*5))</f>
        <v>0.52300932741614869</v>
      </c>
      <c r="G11" s="40">
        <f xml:space="preserve"> E11*ABS(H$10/(LN(D11))^2-H$7)*(1/SQRT(C11)+1/SQRT(B11))/(SQRT(11*5))</f>
        <v>4.1835671378470341E-3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0">
        <f t="shared" si="0"/>
        <v>257.37139236228239</v>
      </c>
      <c r="F12" s="40">
        <f t="shared" ref="F12:F20" si="3" xml:space="preserve"> E12^2*ABS(H$10/(LN(D12))^2-H$7)*(1/SQRT(C12)-1/SQRT(B12))/(SQRT(11*5))</f>
        <v>0.50103226159346714</v>
      </c>
      <c r="G12" s="40">
        <f t="shared" ref="G12:G20" si="4" xml:space="preserve"> E12*ABS(H$10/(LN(D12))^2-H$7)*(1/SQRT(C12)+1/SQRT(B12))/(SQRT(11*5))</f>
        <v>4.026517648147169E-3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0">
        <f t="shared" si="0"/>
        <v>257.73877728522029</v>
      </c>
      <c r="F13" s="40">
        <f t="shared" si="3"/>
        <v>0.50811930034872521</v>
      </c>
      <c r="G13" s="40">
        <f t="shared" si="4"/>
        <v>4.0348352261470851E-3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0">
        <f t="shared" si="0"/>
        <v>257.89882672886569</v>
      </c>
      <c r="F14" s="40">
        <f t="shared" si="3"/>
        <v>0.50871871954458292</v>
      </c>
      <c r="G14" s="40">
        <f t="shared" si="4"/>
        <v>4.0501811053948854E-3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0">
        <f t="shared" si="0"/>
        <v>257.82937148234078</v>
      </c>
      <c r="F15" s="40">
        <f t="shared" si="3"/>
        <v>0.52181626183387697</v>
      </c>
      <c r="G15" s="40">
        <f t="shared" si="4"/>
        <v>4.1438302713913827E-3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0">
        <f t="shared" si="0"/>
        <v>257.73045842604461</v>
      </c>
      <c r="F16" s="40">
        <f t="shared" si="3"/>
        <v>0.51772472221798238</v>
      </c>
      <c r="G16" s="40">
        <f t="shared" si="4"/>
        <v>4.1831392184537887E-3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0">
        <f t="shared" si="0"/>
        <v>257.68975504693105</v>
      </c>
      <c r="F17" s="40">
        <f t="shared" si="3"/>
        <v>0.5305181605930277</v>
      </c>
      <c r="G17" s="40">
        <f t="shared" si="4"/>
        <v>4.2533383834714436E-3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0">
        <f t="shared" si="0"/>
        <v>257.48993059733203</v>
      </c>
      <c r="F18" s="40">
        <f t="shared" si="3"/>
        <v>0.54100018792480886</v>
      </c>
      <c r="G18" s="40">
        <f t="shared" si="4"/>
        <v>4.3366255902561931E-3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0">
        <f t="shared" si="0"/>
        <v>257.50659276060117</v>
      </c>
      <c r="F19" s="40">
        <f t="shared" si="3"/>
        <v>0.54630360259002053</v>
      </c>
      <c r="G19" s="40">
        <f t="shared" si="4"/>
        <v>4.3661176611419173E-3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0">
        <f t="shared" si="0"/>
        <v>257.51606368238754</v>
      </c>
      <c r="F20" s="40">
        <f t="shared" si="3"/>
        <v>0.53511965589743316</v>
      </c>
      <c r="G20" s="40">
        <f t="shared" si="4"/>
        <v>4.3302812662089248E-3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0">
        <f t="shared" si="0"/>
        <v>257.61660537463291</v>
      </c>
      <c r="F21" s="40">
        <f xml:space="preserve"> E21^2*ABS(H$10/(LN(D21))^2-H$7)*(1/SQRT(C21)-1/SQRT(B21))/(SQRT(11*7))</f>
        <v>0.45909329883098254</v>
      </c>
      <c r="G21" s="40">
        <f xml:space="preserve"> E21*ABS(H$10/(LN(D21))^2-H$7)*(1/SQRT(C21)+1/SQRT(B21))/(SQRT(11*7))</f>
        <v>3.6909678275738544E-3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0">
        <f t="shared" si="0"/>
        <v>257.44773982060894</v>
      </c>
      <c r="F22" s="40">
        <f t="shared" ref="F22:F30" si="5" xml:space="preserve"> E22^2*ABS(H$10/(LN(D22))^2-H$7)*(1/SQRT(C22)-1/SQRT(B22))/(SQRT(11*7))</f>
        <v>0.47354917278753522</v>
      </c>
      <c r="G22" s="40">
        <f t="shared" ref="G22:G30" si="6" xml:space="preserve"> E22*ABS(H$10/(LN(D22))^2-H$7)*(1/SQRT(C22)+1/SQRT(B22))/(SQRT(11*7))</f>
        <v>3.7646881339910552E-3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0">
        <f t="shared" si="0"/>
        <v>257.4883145019661</v>
      </c>
      <c r="F23" s="40">
        <f t="shared" si="5"/>
        <v>0.47502238742689618</v>
      </c>
      <c r="G23" s="40">
        <f t="shared" si="6"/>
        <v>3.7767740326906107E-3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0">
        <f t="shared" si="0"/>
        <v>257.58204014131297</v>
      </c>
      <c r="F24" s="40">
        <f t="shared" si="5"/>
        <v>0.47112587058638827</v>
      </c>
      <c r="G24" s="40">
        <f t="shared" si="6"/>
        <v>3.7464868549136627E-3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0">
        <f t="shared" si="0"/>
        <v>257.69528082797427</v>
      </c>
      <c r="F25" s="40">
        <f t="shared" si="5"/>
        <v>0.46382020096084137</v>
      </c>
      <c r="G25" s="40">
        <f t="shared" si="6"/>
        <v>3.6974163452335065E-3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0">
        <f t="shared" si="0"/>
        <v>257.44038886231374</v>
      </c>
      <c r="F26" s="40">
        <f t="shared" si="5"/>
        <v>0.46437172631720752</v>
      </c>
      <c r="G26" s="40">
        <f t="shared" si="6"/>
        <v>3.7121458355758056E-3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0">
        <f t="shared" si="0"/>
        <v>257.26666231908308</v>
      </c>
      <c r="F27" s="40">
        <f t="shared" si="5"/>
        <v>0.45696763149374459</v>
      </c>
      <c r="G27" s="40">
        <f t="shared" si="6"/>
        <v>3.6660004591865347E-3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0">
        <f t="shared" si="0"/>
        <v>257.25472047710866</v>
      </c>
      <c r="F28" s="40">
        <f t="shared" si="5"/>
        <v>0.44308892065515393</v>
      </c>
      <c r="G28" s="40">
        <f t="shared" si="6"/>
        <v>3.5659477432953292E-3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0">
        <f t="shared" si="0"/>
        <v>257.07336183996449</v>
      </c>
      <c r="F29" s="40">
        <f t="shared" si="5"/>
        <v>0.43340604666779026</v>
      </c>
      <c r="G29" s="40">
        <f t="shared" si="6"/>
        <v>3.4969422355773552E-3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0">
        <f t="shared" si="0"/>
        <v>256.88102154637221</v>
      </c>
      <c r="F30" s="40">
        <f t="shared" si="5"/>
        <v>0.42227030854646685</v>
      </c>
      <c r="G30" s="40">
        <f t="shared" si="6"/>
        <v>3.4030868719422051E-3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0">
        <f t="shared" si="0"/>
        <v>256.55552317309082</v>
      </c>
      <c r="F31" s="40">
        <f xml:space="preserve"> E31^2*ABS(H$10/(LN(D31))^2-H$7)*(1/SQRT(C31)-1/SQRT(B31))/(SQRT(11*9))</f>
        <v>0.360926216843452</v>
      </c>
      <c r="G31" s="40">
        <f xml:space="preserve"> E31*ABS(H$10/(LN(D31))^2-H$7)*(1/SQRT(C31)+1/SQRT(B31))/(SQRT(11*9))</f>
        <v>2.89255818931579E-3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0">
        <f t="shared" si="0"/>
        <v>256.16273662880843</v>
      </c>
      <c r="F32" s="40">
        <f t="shared" ref="F32:F40" si="7" xml:space="preserve"> E32^2*ABS(H$10/(LN(D32))^2-H$7)*(1/SQRT(C32)-1/SQRT(B32))/(SQRT(11*9))</f>
        <v>0.35105073386670321</v>
      </c>
      <c r="G32" s="40">
        <f t="shared" ref="G32:G40" si="8" xml:space="preserve"> E32*ABS(H$10/(LN(D32))^2-H$7)*(1/SQRT(C32)+1/SQRT(B32))/(SQRT(11*9))</f>
        <v>2.8131374566894986E-3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0">
        <f t="shared" si="0"/>
        <v>255.72282877813674</v>
      </c>
      <c r="F33" s="40">
        <f t="shared" si="7"/>
        <v>0.34026376765417271</v>
      </c>
      <c r="G33" s="40">
        <f t="shared" si="8"/>
        <v>2.721711300303113E-3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0">
        <f t="shared" si="0"/>
        <v>255.15127674768931</v>
      </c>
      <c r="F34" s="40">
        <f t="shared" si="7"/>
        <v>0.33344095614372343</v>
      </c>
      <c r="G34" s="40">
        <f t="shared" si="8"/>
        <v>2.651895978618187E-3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0">
        <f t="shared" si="0"/>
        <v>254.6445587324298</v>
      </c>
      <c r="F35" s="40">
        <f t="shared" si="7"/>
        <v>0.31984180248385519</v>
      </c>
      <c r="G35" s="40">
        <f t="shared" si="8"/>
        <v>2.5489634572632238E-3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0">
        <f t="shared" si="0"/>
        <v>254.28519458797069</v>
      </c>
      <c r="F36" s="40">
        <f t="shared" si="7"/>
        <v>0.30679579337356583</v>
      </c>
      <c r="G36" s="40">
        <f t="shared" si="8"/>
        <v>2.4401333036373372E-3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0">
        <f t="shared" si="0"/>
        <v>254.15276915274976</v>
      </c>
      <c r="F37" s="40">
        <f t="shared" si="7"/>
        <v>0.29083856782473888</v>
      </c>
      <c r="G37" s="40">
        <f t="shared" si="8"/>
        <v>2.3115707357969431E-3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0">
        <f t="shared" si="0"/>
        <v>254.1483818583522</v>
      </c>
      <c r="F38" s="40">
        <f t="shared" si="7"/>
        <v>0.27421774788953862</v>
      </c>
      <c r="G38" s="40">
        <f t="shared" si="8"/>
        <v>2.181153380571791E-3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0">
        <f t="shared" si="0"/>
        <v>254.30904205426032</v>
      </c>
      <c r="F39" s="40">
        <f t="shared" si="7"/>
        <v>0.25910226058197416</v>
      </c>
      <c r="G39" s="40">
        <f t="shared" si="8"/>
        <v>2.0540136790363006E-3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0">
        <f t="shared" si="0"/>
        <v>254.70848952772127</v>
      </c>
      <c r="F40" s="40">
        <f t="shared" si="7"/>
        <v>0.23980886268568072</v>
      </c>
      <c r="G40" s="40">
        <f t="shared" si="8"/>
        <v>1.9073273673934285E-3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0">
        <f t="shared" si="0"/>
        <v>255.15230318557005</v>
      </c>
      <c r="F41" s="40">
        <f xml:space="preserve"> E41^2*ABS(H$10/(LN(D41))^2-H$7)*(1/SQRT(C41)-1/SQRT(B41))/(SQRT(11*11))</f>
        <v>0.19936975295282122</v>
      </c>
      <c r="G41" s="40">
        <f xml:space="preserve"> E41*ABS(H$10/(LN(D41))^2-H$7)*(1/SQRT(C41)+1/SQRT(B41))/(SQRT(11*11))</f>
        <v>1.5908650923656309E-3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0">
        <f t="shared" si="0"/>
        <v>255.73662419524717</v>
      </c>
      <c r="F42" s="40">
        <f t="shared" ref="F42:F50" si="9" xml:space="preserve"> E42^2*ABS(H$10/(LN(D42))^2-H$7)*(1/SQRT(C42)-1/SQRT(B42))/(SQRT(11*11))</f>
        <v>0.18423400693813088</v>
      </c>
      <c r="G42" s="40">
        <f t="shared" ref="G42:G50" si="10" xml:space="preserve"> E42*ABS(H$10/(LN(D42))^2-H$7)*(1/SQRT(C42)+1/SQRT(B42))/(SQRT(11*11))</f>
        <v>1.4722611904384392E-3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0">
        <f t="shared" si="0"/>
        <v>256.39276708288014</v>
      </c>
      <c r="F43" s="40">
        <f t="shared" si="9"/>
        <v>0.16983002268945374</v>
      </c>
      <c r="G43" s="40">
        <f t="shared" si="10"/>
        <v>1.3594336197885054E-3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0">
        <f t="shared" si="0"/>
        <v>257.10290589827969</v>
      </c>
      <c r="F44" s="40">
        <f t="shared" si="9"/>
        <v>0.15625488317491087</v>
      </c>
      <c r="G44" s="40">
        <f t="shared" si="10"/>
        <v>1.2524010275334367E-3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0">
        <f t="shared" si="0"/>
        <v>257.91358934889479</v>
      </c>
      <c r="F45" s="40">
        <f t="shared" si="9"/>
        <v>0.14308431012272257</v>
      </c>
      <c r="G45" s="40">
        <f t="shared" si="10"/>
        <v>1.1466387775715149E-3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0">
        <f t="shared" si="0"/>
        <v>258.68469563352835</v>
      </c>
      <c r="F46" s="40">
        <f t="shared" si="9"/>
        <v>0.1311005633077886</v>
      </c>
      <c r="G46" s="40">
        <f t="shared" si="10"/>
        <v>1.0500050708985098E-3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0">
        <f t="shared" si="0"/>
        <v>259.39826497695526</v>
      </c>
      <c r="F47" s="40">
        <f t="shared" si="9"/>
        <v>0.1199872833505974</v>
      </c>
      <c r="G47" s="40">
        <f t="shared" si="10"/>
        <v>9.6172830399263653E-4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0">
        <f t="shared" si="0"/>
        <v>260.05547084511801</v>
      </c>
      <c r="F48" s="40">
        <f t="shared" si="9"/>
        <v>0.10999115512251162</v>
      </c>
      <c r="G48" s="40">
        <f t="shared" si="10"/>
        <v>8.8184856077772381E-4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0">
        <f t="shared" si="0"/>
        <v>260.6502306447689</v>
      </c>
      <c r="F49" s="40">
        <f t="shared" si="9"/>
        <v>0.10065517056063204</v>
      </c>
      <c r="G49" s="40">
        <f t="shared" si="10"/>
        <v>8.0876501454783876E-4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0">
        <f t="shared" si="0"/>
        <v>261.18169612535416</v>
      </c>
      <c r="F50" s="40">
        <f t="shared" si="9"/>
        <v>9.2418832071364948E-2</v>
      </c>
      <c r="G50" s="40">
        <f t="shared" si="10"/>
        <v>7.436098448307776E-4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0">
        <f t="shared" si="0"/>
        <v>261.6905373654418</v>
      </c>
      <c r="F51" s="40">
        <f xml:space="preserve"> E51^2*ABS(H$10/(LN(D51))^2-H$7)*(1/SQRT(C51)-1/SQRT(B51))/(SQRT(11*13))</f>
        <v>7.7780404323270422E-2</v>
      </c>
      <c r="G51" s="40">
        <f xml:space="preserve"> E51*ABS(H$10/(LN(D51))^2-H$7)*(1/SQRT(C51)+1/SQRT(B51))/(SQRT(11*13))</f>
        <v>6.2770226118988271E-4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0">
        <f t="shared" si="0"/>
        <v>262.1727462971096</v>
      </c>
      <c r="F52" s="40">
        <f t="shared" ref="F52:F60" si="11" xml:space="preserve"> E52^2*ABS(H$10/(LN(D52))^2-H$7)*(1/SQRT(C52)-1/SQRT(B52))/(SQRT(11*13))</f>
        <v>7.1084525399722251E-2</v>
      </c>
      <c r="G52" s="40">
        <f t="shared" ref="G52:G60" si="12" xml:space="preserve"> E52*ABS(H$10/(LN(D52))^2-H$7)*(1/SQRT(C52)+1/SQRT(B52))/(SQRT(11*13))</f>
        <v>5.7489358670838612E-4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0">
        <f t="shared" si="0"/>
        <v>262.61411664610495</v>
      </c>
      <c r="F53" s="40">
        <f t="shared" si="11"/>
        <v>6.5036293400257975E-2</v>
      </c>
      <c r="G53" s="40">
        <f t="shared" si="12"/>
        <v>5.2637910893283887E-4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0">
        <f t="shared" si="0"/>
        <v>263.03003744708519</v>
      </c>
      <c r="F54" s="40">
        <f t="shared" si="11"/>
        <v>5.9257705690132896E-2</v>
      </c>
      <c r="G54" s="40">
        <f t="shared" si="12"/>
        <v>4.8000300728119589E-4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0">
        <f t="shared" si="0"/>
        <v>263.39218394732183</v>
      </c>
      <c r="F55" s="40">
        <f t="shared" si="11"/>
        <v>5.4124924667682969E-2</v>
      </c>
      <c r="G55" s="40">
        <f t="shared" si="12"/>
        <v>4.3863898653396431E-4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0">
        <f t="shared" si="0"/>
        <v>263.70119124388361</v>
      </c>
      <c r="F56" s="40">
        <f t="shared" si="11"/>
        <v>4.9391189882733243E-2</v>
      </c>
      <c r="G56" s="40">
        <f t="shared" si="12"/>
        <v>4.011577608196722E-4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0">
        <f t="shared" si="0"/>
        <v>263.96546396727933</v>
      </c>
      <c r="F57" s="40">
        <f t="shared" si="11"/>
        <v>4.5261604327544155E-2</v>
      </c>
      <c r="G57" s="40">
        <f t="shared" si="12"/>
        <v>3.6816527798487806E-4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0">
        <f t="shared" si="0"/>
        <v>264.1974252759826</v>
      </c>
      <c r="F58" s="40">
        <f t="shared" si="11"/>
        <v>4.1505331414524303E-2</v>
      </c>
      <c r="G58" s="40">
        <f t="shared" si="12"/>
        <v>3.3818722090171689E-4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0">
        <f t="shared" si="0"/>
        <v>264.39784180200286</v>
      </c>
      <c r="F59" s="40">
        <f t="shared" si="11"/>
        <v>3.8068962438290839E-2</v>
      </c>
      <c r="G59" s="40">
        <f t="shared" si="12"/>
        <v>3.1088919296701548E-4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0">
        <f t="shared" si="0"/>
        <v>264.58138702613934</v>
      </c>
      <c r="F60" s="40">
        <f t="shared" si="11"/>
        <v>3.4875016509402446E-2</v>
      </c>
      <c r="G60" s="40">
        <f t="shared" si="12"/>
        <v>2.8522905062638347E-4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0">
        <f t="shared" si="0"/>
        <v>264.75054961588921</v>
      </c>
      <c r="F61" s="40">
        <f xml:space="preserve"> E61^2*ABS(H$10/(LN(D61))^2-H$7)*(1/SQRT(C61)-1/SQRT(B61))/(SQRT(11*15))</f>
        <v>2.976305237480267E-2</v>
      </c>
      <c r="G61" s="40">
        <f xml:space="preserve"> E61*ABS(H$10/(LN(D61))^2-H$7)*(1/SQRT(C61)+1/SQRT(B61))/(SQRT(11*15))</f>
        <v>2.4339058233165912E-4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0">
        <f t="shared" si="0"/>
        <v>264.89334299547789</v>
      </c>
      <c r="F62" s="40">
        <f t="shared" ref="F62:F70" si="13" xml:space="preserve"> E62^2*ABS(H$10/(LN(D62))^2-H$7)*(1/SQRT(C62)-1/SQRT(B62))/(SQRT(11*15))</f>
        <v>2.7210145182442337E-2</v>
      </c>
      <c r="G62" s="40">
        <f t="shared" ref="G62:G70" si="14" xml:space="preserve"> E62*ABS(H$10/(LN(D62))^2-H$7)*(1/SQRT(C62)+1/SQRT(B62))/(SQRT(11*15))</f>
        <v>2.2296070061174673E-4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0">
        <f t="shared" si="0"/>
        <v>265.02336633960908</v>
      </c>
      <c r="F63" s="40">
        <f t="shared" si="13"/>
        <v>2.4789578056297359E-2</v>
      </c>
      <c r="G63" s="40">
        <f t="shared" si="14"/>
        <v>2.0351372115725826E-4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0">
        <f t="shared" si="0"/>
        <v>265.13816126409142</v>
      </c>
      <c r="F64" s="40">
        <f t="shared" si="13"/>
        <v>2.2609463420832598E-2</v>
      </c>
      <c r="G64" s="40">
        <f t="shared" si="14"/>
        <v>1.8561343049008639E-4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0">
        <f t="shared" si="0"/>
        <v>265.23470123774479</v>
      </c>
      <c r="F65" s="40">
        <f t="shared" si="13"/>
        <v>2.0606000384554981E-2</v>
      </c>
      <c r="G65" s="40">
        <f t="shared" si="14"/>
        <v>1.6943686579727138E-4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0">
        <f t="shared" si="0"/>
        <v>265.31505423198894</v>
      </c>
      <c r="F66" s="40">
        <f t="shared" si="13"/>
        <v>1.8824906408129543E-2</v>
      </c>
      <c r="G66" s="40">
        <f t="shared" si="14"/>
        <v>1.5499823156544563E-4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0">
        <f t="shared" ref="E67:E130" si="15" xml:space="preserve"> (H$4+H$7*LN(D67)+H$10/LN(D67))^-1</f>
        <v>265.39232719229335</v>
      </c>
      <c r="F67" s="40">
        <f t="shared" si="13"/>
        <v>1.7038023144258837E-2</v>
      </c>
      <c r="G67" s="40">
        <f t="shared" si="14"/>
        <v>1.404306634727748E-4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0">
        <f t="shared" si="15"/>
        <v>265.45670542047446</v>
      </c>
      <c r="F68" s="40">
        <f t="shared" si="13"/>
        <v>1.5410142519866308E-2</v>
      </c>
      <c r="G68" s="40">
        <f t="shared" si="14"/>
        <v>1.2725912591736793E-4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0">
        <f t="shared" si="15"/>
        <v>265.50959487459244</v>
      </c>
      <c r="F69" s="40">
        <f t="shared" si="13"/>
        <v>1.3976660938653964E-2</v>
      </c>
      <c r="G69" s="40">
        <f t="shared" si="14"/>
        <v>1.1559666109462964E-4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0">
        <f t="shared" si="15"/>
        <v>265.55927081009344</v>
      </c>
      <c r="F70" s="40">
        <f t="shared" si="13"/>
        <v>1.254057405727926E-2</v>
      </c>
      <c r="G70" s="40">
        <f t="shared" si="14"/>
        <v>1.0383640488090741E-4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0">
        <f t="shared" si="15"/>
        <v>265.60241826870185</v>
      </c>
      <c r="F71" s="40">
        <f xml:space="preserve"> E71^2*ABS(H$10/(LN(D71))^2-H$7)*(1/SQRT(C71)-1/SQRT(B71))/(SQRT(11*17))</f>
        <v>1.0535590229572622E-2</v>
      </c>
      <c r="G71" s="40">
        <f xml:space="preserve"> E71*ABS(H$10/(LN(D71))^2-H$7)*(1/SQRT(C71)+1/SQRT(B71))/(SQRT(11*17))</f>
        <v>8.725451821552449E-5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0">
        <f t="shared" si="15"/>
        <v>265.63923069406781</v>
      </c>
      <c r="F72" s="40">
        <f t="shared" ref="F72:F80" si="16" xml:space="preserve"> E72^2*ABS(H$10/(LN(D72))^2-H$7)*(1/SQRT(C72)-1/SQRT(B72))/(SQRT(11*17))</f>
        <v>9.3270434059916849E-3</v>
      </c>
      <c r="G72" s="40">
        <f t="shared" ref="G72:G80" si="17" xml:space="preserve"> E72*ABS(H$10/(LN(D72))^2-H$7)*(1/SQRT(C72)+1/SQRT(B72))/(SQRT(11*17))</f>
        <v>7.7331389389081887E-5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0">
        <f t="shared" si="15"/>
        <v>265.66812062153895</v>
      </c>
      <c r="F73" s="40">
        <f t="shared" si="16"/>
        <v>8.2685997371422411E-3</v>
      </c>
      <c r="G73" s="40">
        <f t="shared" si="17"/>
        <v>6.862153547682112E-5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0">
        <f t="shared" si="15"/>
        <v>265.68735730161637</v>
      </c>
      <c r="F74" s="40">
        <f t="shared" si="16"/>
        <v>7.4897390438419253E-3</v>
      </c>
      <c r="G74" s="40">
        <f t="shared" si="17"/>
        <v>6.220507822646165E-5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0">
        <f t="shared" si="15"/>
        <v>265.70292434295521</v>
      </c>
      <c r="F75" s="40">
        <f t="shared" si="16"/>
        <v>6.8023916616588263E-3</v>
      </c>
      <c r="G75" s="40">
        <f t="shared" si="17"/>
        <v>5.6541401057137681E-5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0">
        <f t="shared" si="15"/>
        <v>265.71340161414247</v>
      </c>
      <c r="F76" s="40">
        <f t="shared" si="16"/>
        <v>6.2923018811649406E-3</v>
      </c>
      <c r="G76" s="40">
        <f t="shared" si="17"/>
        <v>5.2377061897553364E-5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0">
        <f t="shared" si="15"/>
        <v>265.72202773158591</v>
      </c>
      <c r="F77" s="40">
        <f t="shared" si="16"/>
        <v>5.8490031709303603E-3</v>
      </c>
      <c r="G77" s="40">
        <f t="shared" si="17"/>
        <v>4.873480369801573E-5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0">
        <f t="shared" si="15"/>
        <v>265.72839182148152</v>
      </c>
      <c r="F78" s="40">
        <f t="shared" si="16"/>
        <v>5.5127302068890913E-3</v>
      </c>
      <c r="G78" s="40">
        <f t="shared" si="17"/>
        <v>4.5918444101841039E-5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0">
        <f t="shared" si="15"/>
        <v>265.73355866501419</v>
      </c>
      <c r="F79" s="40">
        <f t="shared" si="16"/>
        <v>5.2329509150290882E-3</v>
      </c>
      <c r="G79" s="40">
        <f t="shared" si="17"/>
        <v>4.3548003349456004E-5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0">
        <f t="shared" si="15"/>
        <v>265.73677622486605</v>
      </c>
      <c r="F80" s="40">
        <f t="shared" si="16"/>
        <v>5.0387183129719576E-3</v>
      </c>
      <c r="G80" s="40">
        <f t="shared" si="17"/>
        <v>4.1963198053380605E-5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0">
        <f t="shared" si="15"/>
        <v>265.7375764982487</v>
      </c>
      <c r="F81" s="40">
        <f xml:space="preserve"> E81^2*ABS(H$10/(LN(D81))^2-H$7)*(1/SQRT(C81)-1/SQRT(B81))/(SQRT(11*19))</f>
        <v>4.7353282808067151E-3</v>
      </c>
      <c r="G81" s="40">
        <f xml:space="preserve"> E81*ABS(H$10/(LN(D81))^2-H$7)*(1/SQRT(C81)+1/SQRT(B81))/(SQRT(11*19))</f>
        <v>3.9405810454417864E-5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0">
        <f t="shared" si="15"/>
        <v>265.73503402185349</v>
      </c>
      <c r="F82" s="40">
        <f t="shared" ref="F82:F90" si="18" xml:space="preserve"> E82^2*ABS(H$10/(LN(D82))^2-H$7)*(1/SQRT(C82)-1/SQRT(B82))/(SQRT(11*19))</f>
        <v>4.8806070542872807E-3</v>
      </c>
      <c r="G82" s="40">
        <f t="shared" ref="G82:G90" si="19" xml:space="preserve"> E82*ABS(H$10/(LN(D82))^2-H$7)*(1/SQRT(C82)+1/SQRT(B82))/(SQRT(11*19))</f>
        <v>4.0603925024715535E-5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0">
        <f t="shared" si="15"/>
        <v>265.72911462932831</v>
      </c>
      <c r="F83" s="40">
        <f t="shared" si="18"/>
        <v>5.2000064404922964E-3</v>
      </c>
      <c r="G83" s="40">
        <f t="shared" si="19"/>
        <v>4.3270162820553532E-5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0">
        <f t="shared" si="15"/>
        <v>265.72296797132657</v>
      </c>
      <c r="F84" s="40">
        <f t="shared" si="18"/>
        <v>5.5102758027104409E-3</v>
      </c>
      <c r="G84" s="40">
        <f t="shared" si="19"/>
        <v>4.5876690259750134E-5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0">
        <f t="shared" si="15"/>
        <v>265.7164812487934</v>
      </c>
      <c r="F85" s="40">
        <f t="shared" si="18"/>
        <v>5.8319783364599205E-3</v>
      </c>
      <c r="G85" s="40">
        <f t="shared" si="19"/>
        <v>4.8539104550293428E-5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0">
        <f t="shared" si="15"/>
        <v>265.70622181719244</v>
      </c>
      <c r="F86" s="40">
        <f t="shared" si="18"/>
        <v>6.3100322996541922E-3</v>
      </c>
      <c r="G86" s="40">
        <f t="shared" si="19"/>
        <v>5.2477907884063344E-5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0">
        <f t="shared" si="15"/>
        <v>265.696488284145</v>
      </c>
      <c r="F87" s="40">
        <f t="shared" si="18"/>
        <v>6.7419172204772381E-3</v>
      </c>
      <c r="G87" s="40">
        <f t="shared" si="19"/>
        <v>5.6023452349693167E-5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0">
        <f t="shared" si="15"/>
        <v>265.68413002418453</v>
      </c>
      <c r="F88" s="40">
        <f t="shared" si="18"/>
        <v>7.2585115790017732E-3</v>
      </c>
      <c r="G88" s="40">
        <f t="shared" si="19"/>
        <v>6.0248835071596823E-5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0">
        <f t="shared" si="15"/>
        <v>265.66860006948997</v>
      </c>
      <c r="F89" s="40">
        <f t="shared" si="18"/>
        <v>7.8507246934802089E-3</v>
      </c>
      <c r="G89" s="40">
        <f t="shared" si="19"/>
        <v>6.5154978855822481E-5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0">
        <f t="shared" si="15"/>
        <v>265.64730269809979</v>
      </c>
      <c r="F90" s="40">
        <f t="shared" si="18"/>
        <v>8.6059026107426825E-3</v>
      </c>
      <c r="G90" s="40">
        <f t="shared" si="19"/>
        <v>7.1365155971206577E-5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0">
        <f t="shared" si="15"/>
        <v>265.62174927413656</v>
      </c>
      <c r="F91" s="40">
        <f xml:space="preserve"> E91^2*ABS(H$10/(LN(D91))^2-H$7)*(1/SQRT(C91)-1/SQRT(B91))/(SQRT(11*21))</f>
        <v>8.9913753095766814E-3</v>
      </c>
      <c r="G91" s="40">
        <f xml:space="preserve"> E91*ABS(H$10/(LN(D91))^2-H$7)*(1/SQRT(C91)+1/SQRT(B91))/(SQRT(11*21))</f>
        <v>7.4487347477544751E-5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0">
        <f t="shared" si="15"/>
        <v>265.59437027078224</v>
      </c>
      <c r="F92" s="40">
        <f t="shared" ref="F92:F100" si="20" xml:space="preserve"> E92^2*ABS(H$10/(LN(D92))^2-H$7)*(1/SQRT(C92)-1/SQRT(B92))/(SQRT(11*21))</f>
        <v>9.7731665795300227E-3</v>
      </c>
      <c r="G92" s="40">
        <f t="shared" ref="G92:G100" si="21" xml:space="preserve"> E92*ABS(H$10/(LN(D92))^2-H$7)*(1/SQRT(C92)+1/SQRT(B92))/(SQRT(11*21))</f>
        <v>8.096237763368382E-5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0">
        <f t="shared" si="15"/>
        <v>265.56642637464552</v>
      </c>
      <c r="F93" s="40">
        <f t="shared" si="20"/>
        <v>1.053923089764246E-2</v>
      </c>
      <c r="G93" s="40">
        <f t="shared" si="21"/>
        <v>8.7211074977838651E-5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0">
        <f t="shared" si="15"/>
        <v>265.53617666255843</v>
      </c>
      <c r="F94" s="40">
        <f t="shared" si="20"/>
        <v>1.1319537253942052E-2</v>
      </c>
      <c r="G94" s="40">
        <f t="shared" si="21"/>
        <v>9.3600842674741792E-5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0">
        <f t="shared" si="15"/>
        <v>265.50143335067821</v>
      </c>
      <c r="F95" s="40">
        <f t="shared" si="20"/>
        <v>1.2174054378844468E-2</v>
      </c>
      <c r="G95" s="40">
        <f t="shared" si="21"/>
        <v>1.0054503280240483E-4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0">
        <f t="shared" si="15"/>
        <v>265.46441735831127</v>
      </c>
      <c r="F96" s="40">
        <f t="shared" si="20"/>
        <v>1.3039089735327672E-2</v>
      </c>
      <c r="G96" s="40">
        <f t="shared" si="21"/>
        <v>1.075722143107726E-4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0">
        <f t="shared" si="15"/>
        <v>265.42696749174956</v>
      </c>
      <c r="F97" s="40">
        <f t="shared" si="20"/>
        <v>1.3863033944719166E-2</v>
      </c>
      <c r="G97" s="40">
        <f t="shared" si="21"/>
        <v>1.143106646992829E-4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0">
        <f t="shared" si="15"/>
        <v>265.38566205161436</v>
      </c>
      <c r="F98" s="40">
        <f t="shared" si="20"/>
        <v>1.472073636275523E-2</v>
      </c>
      <c r="G98" s="40">
        <f t="shared" si="21"/>
        <v>1.2135849117867058E-4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0">
        <f t="shared" si="15"/>
        <v>265.33931077947517</v>
      </c>
      <c r="F99" s="40">
        <f t="shared" si="20"/>
        <v>1.5664975934334798E-2</v>
      </c>
      <c r="G99" s="40">
        <f t="shared" si="21"/>
        <v>1.290040931799136E-4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0">
        <f t="shared" si="15"/>
        <v>265.28956593334749</v>
      </c>
      <c r="F100" s="40">
        <f t="shared" si="20"/>
        <v>1.6618677478355427E-2</v>
      </c>
      <c r="G100" s="40">
        <f t="shared" si="21"/>
        <v>1.367606331529905E-4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0">
        <f t="shared" si="15"/>
        <v>265.23582104730349</v>
      </c>
      <c r="F101" s="40">
        <f xml:space="preserve"> E101^2*ABS(H$10/(LN(D101))^2-H$7)*(1/SQRT(C101)-1/SQRT(B101))/(SQRT(11*23))</f>
        <v>1.6830759256010623E-2</v>
      </c>
      <c r="G101" s="40">
        <f xml:space="preserve"> E101*ABS(H$10/(LN(D101))^2-H$7)*(1/SQRT(C101)+1/SQRT(B101))/(SQRT(11*23))</f>
        <v>1.3841366563577872E-4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0">
        <f t="shared" si="15"/>
        <v>265.18090399123963</v>
      </c>
      <c r="F102" s="40">
        <f t="shared" ref="F102:F110" si="22" xml:space="preserve"> E102^2*ABS(H$10/(LN(D102))^2-H$7)*(1/SQRT(C102)-1/SQRT(B102))/(SQRT(11*23))</f>
        <v>1.7760163679070136E-2</v>
      </c>
      <c r="G102" s="40">
        <f t="shared" ref="G102:G110" si="23" xml:space="preserve"> E102*ABS(H$10/(LN(D102))^2-H$7)*(1/SQRT(C102)+1/SQRT(B102))/(SQRT(11*23))</f>
        <v>1.4599454446076801E-4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0">
        <f t="shared" si="15"/>
        <v>265.11828787668384</v>
      </c>
      <c r="F103" s="40">
        <f t="shared" si="22"/>
        <v>1.877118605210518E-2</v>
      </c>
      <c r="G103" s="40">
        <f t="shared" si="23"/>
        <v>1.5425747903921767E-4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0">
        <f t="shared" si="15"/>
        <v>265.05062360272831</v>
      </c>
      <c r="F104" s="40">
        <f t="shared" si="22"/>
        <v>1.9865685144328109E-2</v>
      </c>
      <c r="G104" s="40">
        <f t="shared" si="23"/>
        <v>1.6299937020599115E-4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0">
        <f t="shared" si="15"/>
        <v>264.98349189149405</v>
      </c>
      <c r="F105" s="40">
        <f t="shared" si="22"/>
        <v>2.0896528546943419E-2</v>
      </c>
      <c r="G105" s="40">
        <f t="shared" si="23"/>
        <v>1.7132937503135017E-4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0">
        <f t="shared" si="15"/>
        <v>264.9107516072537</v>
      </c>
      <c r="F106" s="40">
        <f t="shared" si="22"/>
        <v>2.1995014888876334E-2</v>
      </c>
      <c r="G106" s="40">
        <f t="shared" si="23"/>
        <v>1.8009994761958835E-4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0">
        <f t="shared" si="15"/>
        <v>264.83349106206418</v>
      </c>
      <c r="F107" s="40">
        <f t="shared" si="22"/>
        <v>2.309825415981635E-2</v>
      </c>
      <c r="G107" s="40">
        <f t="shared" si="23"/>
        <v>1.8901493566116776E-4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0">
        <f t="shared" si="15"/>
        <v>264.75069446280378</v>
      </c>
      <c r="F108" s="40">
        <f t="shared" si="22"/>
        <v>2.4268642882992509E-2</v>
      </c>
      <c r="G108" s="40">
        <f t="shared" si="23"/>
        <v>1.9834594971047324E-4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0">
        <f t="shared" si="15"/>
        <v>264.66384375940891</v>
      </c>
      <c r="F109" s="40">
        <f t="shared" si="22"/>
        <v>2.5426946471684475E-2</v>
      </c>
      <c r="G109" s="40">
        <f t="shared" si="23"/>
        <v>2.0773355805197132E-4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0">
        <f t="shared" si="15"/>
        <v>264.57433680387379</v>
      </c>
      <c r="F110" s="40">
        <f t="shared" si="22"/>
        <v>2.6583812030230511E-2</v>
      </c>
      <c r="G110" s="40">
        <f t="shared" si="23"/>
        <v>2.1712100493506478E-4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0">
        <f t="shared" si="15"/>
        <v>264.48403554299341</v>
      </c>
      <c r="F111" s="40">
        <f xml:space="preserve"> E111^2*ABS(H$10/(LN(D111))^2-H$7)*(1/SQRT(C111)-1/SQRT(B111))/(SQRT(11*25))</f>
        <v>2.663021181504777E-2</v>
      </c>
      <c r="G111" s="40">
        <f xml:space="preserve"> E111*ABS(H$10/(LN(D111))^2-H$7)*(1/SQRT(C111)+1/SQRT(B111))/(SQRT(11*25))</f>
        <v>2.1728965999124439E-4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0">
        <f t="shared" si="15"/>
        <v>264.3968927978346</v>
      </c>
      <c r="F112" s="40">
        <f t="shared" ref="F112:F120" si="24" xml:space="preserve"> E112^2*ABS(H$10/(LN(D112))^2-H$7)*(1/SQRT(C112)-1/SQRT(B112))/(SQRT(11*25))</f>
        <v>2.7708189877427895E-2</v>
      </c>
      <c r="G112" s="40">
        <f t="shared" ref="G112:G120" si="25" xml:space="preserve"> E112*ABS(H$10/(LN(D112))^2-H$7)*(1/SQRT(C112)+1/SQRT(B112))/(SQRT(11*25))</f>
        <v>2.2591741856631023E-4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0">
        <f t="shared" si="15"/>
        <v>264.30614953050224</v>
      </c>
      <c r="F113" s="40">
        <f t="shared" si="24"/>
        <v>2.880205068040172E-2</v>
      </c>
      <c r="G113" s="40">
        <f t="shared" si="25"/>
        <v>2.3468920757569774E-4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0">
        <f t="shared" si="15"/>
        <v>264.21914955403111</v>
      </c>
      <c r="F114" s="40">
        <f t="shared" si="24"/>
        <v>2.9840706579766282E-2</v>
      </c>
      <c r="G114" s="40">
        <f t="shared" si="25"/>
        <v>2.430741265939461E-4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0">
        <f t="shared" si="15"/>
        <v>264.1282112211469</v>
      </c>
      <c r="F115" s="40">
        <f t="shared" si="24"/>
        <v>3.0957390011389765E-2</v>
      </c>
      <c r="G115" s="40">
        <f t="shared" si="25"/>
        <v>2.5183876344573886E-4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0">
        <f t="shared" si="15"/>
        <v>264.02445903144383</v>
      </c>
      <c r="F116" s="40">
        <f t="shared" si="24"/>
        <v>3.2129899763357735E-2</v>
      </c>
      <c r="G116" s="40">
        <f t="shared" si="25"/>
        <v>2.6130359155001275E-4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0">
        <f t="shared" si="15"/>
        <v>263.919577264856</v>
      </c>
      <c r="F117" s="40">
        <f t="shared" si="24"/>
        <v>3.3292941998324846E-2</v>
      </c>
      <c r="G117" s="40">
        <f t="shared" si="25"/>
        <v>2.7065719391612778E-4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0">
        <f t="shared" si="15"/>
        <v>263.80667070002943</v>
      </c>
      <c r="F118" s="40">
        <f t="shared" si="24"/>
        <v>3.4528863014129413E-2</v>
      </c>
      <c r="G118" s="40">
        <f t="shared" si="25"/>
        <v>2.8054052942033902E-4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0">
        <f t="shared" si="15"/>
        <v>263.69284033860555</v>
      </c>
      <c r="F119" s="40">
        <f t="shared" si="24"/>
        <v>3.5741038802143368E-2</v>
      </c>
      <c r="G119" s="40">
        <f t="shared" si="25"/>
        <v>2.9028872874953845E-4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0">
        <f t="shared" si="15"/>
        <v>263.56839632953967</v>
      </c>
      <c r="F120" s="40">
        <f t="shared" si="24"/>
        <v>3.7041970604632407E-2</v>
      </c>
      <c r="G120" s="40">
        <f t="shared" si="25"/>
        <v>3.0073238997751768E-4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0">
        <f t="shared" si="15"/>
        <v>263.43898038829661</v>
      </c>
      <c r="F121" s="40">
        <f xml:space="preserve"> E121^2*ABS(H$10/(LN(D121))^2-H$7)*(1/SQRT(C121)-1/SQRT(B121))/(SQRT(11*27))</f>
        <v>3.6970367804669807E-2</v>
      </c>
      <c r="G121" s="40">
        <f xml:space="preserve"> E121*ABS(H$10/(LN(D121))^2-H$7)*(1/SQRT(C121)+1/SQRT(B121))/(SQRT(11*27))</f>
        <v>2.9977351160589776E-4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0">
        <f t="shared" si="15"/>
        <v>263.30754185053377</v>
      </c>
      <c r="F122" s="40">
        <f t="shared" ref="F122:F130" si="26" xml:space="preserve"> E122^2*ABS(H$10/(LN(D122))^2-H$7)*(1/SQRT(C122)-1/SQRT(B122))/(SQRT(11*27))</f>
        <v>3.8267540900748465E-2</v>
      </c>
      <c r="G122" s="40">
        <f t="shared" ref="G122:G130" si="27" xml:space="preserve"> E122*ABS(H$10/(LN(D122))^2-H$7)*(1/SQRT(C122)+1/SQRT(B122))/(SQRT(11*27))</f>
        <v>3.1010901973695494E-4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0">
        <f t="shared" si="15"/>
        <v>263.16771361673477</v>
      </c>
      <c r="F123" s="40">
        <f t="shared" si="26"/>
        <v>3.9654622765564661E-2</v>
      </c>
      <c r="G123" s="40">
        <f t="shared" si="27"/>
        <v>3.2101345893384555E-4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0">
        <f t="shared" si="15"/>
        <v>263.02720079733433</v>
      </c>
      <c r="F124" s="40">
        <f t="shared" si="26"/>
        <v>4.099496989225955E-2</v>
      </c>
      <c r="G124" s="40">
        <f t="shared" si="27"/>
        <v>3.3179540793765936E-4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0">
        <f t="shared" si="15"/>
        <v>262.86044508289831</v>
      </c>
      <c r="F125" s="40">
        <f t="shared" si="26"/>
        <v>4.2546084492462596E-2</v>
      </c>
      <c r="G125" s="40">
        <f t="shared" si="27"/>
        <v>3.4409169747914403E-4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7">
        <f t="shared" si="15"/>
        <v>262.69427093282394</v>
      </c>
      <c r="F126" s="47">
        <f t="shared" si="26"/>
        <v>4.4102090859495166E-2</v>
      </c>
      <c r="G126" s="47">
        <f t="shared" si="27"/>
        <v>3.5627239175718277E-4</v>
      </c>
      <c r="H126" s="48"/>
      <c r="I126" s="36"/>
      <c r="J126" s="37"/>
      <c r="K126" s="25"/>
      <c r="L126" s="25"/>
      <c r="M126" s="22"/>
      <c r="N126" s="22"/>
      <c r="P126" s="41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0">
        <f t="shared" si="15"/>
        <v>262.52811104317124</v>
      </c>
      <c r="F127" s="40">
        <f t="shared" si="26"/>
        <v>4.5547984703183282E-2</v>
      </c>
      <c r="G127" s="40">
        <f t="shared" si="27"/>
        <v>3.6798318259631746E-4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0">
        <f t="shared" si="15"/>
        <v>262.36527415666097</v>
      </c>
      <c r="F128" s="40">
        <f t="shared" si="26"/>
        <v>4.7021524677185192E-2</v>
      </c>
      <c r="G128" s="40">
        <f t="shared" si="27"/>
        <v>3.7965731571755175E-4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0">
        <f t="shared" si="15"/>
        <v>262.21068548496646</v>
      </c>
      <c r="F129" s="40">
        <f t="shared" si="26"/>
        <v>4.8390054519164991E-2</v>
      </c>
      <c r="G129" s="40">
        <f t="shared" si="27"/>
        <v>3.9064294084380783E-4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0">
        <f t="shared" si="15"/>
        <v>262.05865459323672</v>
      </c>
      <c r="F130" s="40">
        <f t="shared" si="26"/>
        <v>4.9925568760987311E-2</v>
      </c>
      <c r="G130" s="40">
        <f t="shared" si="27"/>
        <v>4.0219345252259678E-4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0">
        <f t="shared" ref="E131:E194" si="28" xml:space="preserve"> (H$4+H$7*LN(D131)+H$10/LN(D131))^-1</f>
        <v>261.92075019079732</v>
      </c>
      <c r="F131" s="40">
        <f xml:space="preserve"> E131^2*ABS(H$10/(LN(D131))^2-H$7)*(1/SQRT(C131)-1/SQRT(B131))/(SQRT(11*29))</f>
        <v>4.9361960174767433E-2</v>
      </c>
      <c r="G131" s="40">
        <f xml:space="preserve"> E131*ABS(H$10/(LN(D131))^2-H$7)*(1/SQRT(C131)+1/SQRT(B131))/(SQRT(11*29))</f>
        <v>3.9767706174392603E-4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0">
        <f t="shared" si="28"/>
        <v>261.78883616621295</v>
      </c>
      <c r="F132" s="40">
        <f t="shared" ref="F132:F140" si="29" xml:space="preserve"> E132^2*ABS(H$10/(LN(D132))^2-H$7)*(1/SQRT(C132)-1/SQRT(B132))/(SQRT(11*29))</f>
        <v>5.0626681432619704E-2</v>
      </c>
      <c r="G132" s="40">
        <f t="shared" ref="G132:G140" si="30" xml:space="preserve"> E132*ABS(H$10/(LN(D132))^2-H$7)*(1/SQRT(C132)+1/SQRT(B132))/(SQRT(11*29))</f>
        <v>4.0751434397386197E-4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0">
        <f t="shared" si="28"/>
        <v>261.65035875766495</v>
      </c>
      <c r="F133" s="40">
        <f t="shared" si="29"/>
        <v>5.1839929886565501E-2</v>
      </c>
      <c r="G133" s="40">
        <f t="shared" si="30"/>
        <v>4.1728824272643631E-4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0">
        <f t="shared" si="28"/>
        <v>261.51477014983851</v>
      </c>
      <c r="F134" s="40">
        <f t="shared" si="29"/>
        <v>5.3054617718832672E-2</v>
      </c>
      <c r="G134" s="40">
        <f t="shared" si="30"/>
        <v>4.2701362723213061E-4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0">
        <f t="shared" si="28"/>
        <v>261.36833869867939</v>
      </c>
      <c r="F135" s="40">
        <f t="shared" si="29"/>
        <v>5.430969097839377E-2</v>
      </c>
      <c r="G135" s="40">
        <f t="shared" si="30"/>
        <v>4.3722073866295263E-4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0">
        <f t="shared" si="28"/>
        <v>261.24549073358122</v>
      </c>
      <c r="F136" s="40">
        <f t="shared" si="29"/>
        <v>5.5409940567153579E-2</v>
      </c>
      <c r="G136" s="40">
        <f t="shared" si="30"/>
        <v>4.4623886504338898E-4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0">
        <f t="shared" si="28"/>
        <v>261.11476388745314</v>
      </c>
      <c r="F137" s="40">
        <f t="shared" si="29"/>
        <v>5.6665574298125194E-2</v>
      </c>
      <c r="G137" s="40">
        <f t="shared" si="30"/>
        <v>4.5606658054771931E-4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0">
        <f t="shared" si="28"/>
        <v>260.98747080748075</v>
      </c>
      <c r="F138" s="40">
        <f t="shared" si="29"/>
        <v>5.7869165241179091E-2</v>
      </c>
      <c r="G138" s="40">
        <f t="shared" si="30"/>
        <v>4.6557316476342604E-4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0">
        <f t="shared" si="28"/>
        <v>260.85846469129353</v>
      </c>
      <c r="F139" s="40">
        <f t="shared" si="29"/>
        <v>5.9102937585896666E-2</v>
      </c>
      <c r="G139" s="40">
        <f t="shared" si="30"/>
        <v>4.7532838458012313E-4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0">
        <f t="shared" si="28"/>
        <v>260.72147494938616</v>
      </c>
      <c r="F140" s="40">
        <f t="shared" si="29"/>
        <v>6.0439017272197554E-2</v>
      </c>
      <c r="G140" s="40">
        <f t="shared" si="30"/>
        <v>4.8567027228103697E-4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0">
        <f t="shared" si="28"/>
        <v>260.57882260982433</v>
      </c>
      <c r="F141" s="40">
        <f xml:space="preserve"> E141^2*ABS(H$10/(LN(D141))^2-H$7)*(1/SQRT(C141)-1/SQRT(B141))/(SQRT(11*31))</f>
        <v>5.9699326788521835E-2</v>
      </c>
      <c r="G141" s="40">
        <f xml:space="preserve"> E141*ABS(H$10/(LN(D141))^2-H$7)*(1/SQRT(C141)+1/SQRT(B141))/(SQRT(11*31))</f>
        <v>4.795754115692645E-4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0">
        <f t="shared" si="28"/>
        <v>260.42350230227925</v>
      </c>
      <c r="F142" s="40">
        <f t="shared" ref="F142:F150" si="31" xml:space="preserve"> E142^2*ABS(H$10/(LN(D142))^2-H$7)*(1/SQRT(C142)-1/SQRT(B142))/(SQRT(11*31))</f>
        <v>6.1029039798075099E-2</v>
      </c>
      <c r="G142" s="40">
        <f t="shared" ref="G142:G150" si="32" xml:space="preserve"> E142*ABS(H$10/(LN(D142))^2-H$7)*(1/SQRT(C142)+1/SQRT(B142))/(SQRT(11*31))</f>
        <v>4.9011206648783326E-4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0">
        <f t="shared" si="28"/>
        <v>260.27695503994778</v>
      </c>
      <c r="F143" s="40">
        <f t="shared" si="31"/>
        <v>6.233810668932413E-2</v>
      </c>
      <c r="G143" s="40">
        <f t="shared" si="32"/>
        <v>5.0040444682118007E-4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0">
        <f t="shared" si="28"/>
        <v>260.14495049073219</v>
      </c>
      <c r="F144" s="40">
        <f t="shared" si="31"/>
        <v>6.3524390675427353E-2</v>
      </c>
      <c r="G144" s="40">
        <f t="shared" si="32"/>
        <v>5.0991928268953113E-4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0">
        <f t="shared" si="28"/>
        <v>260.02441735337811</v>
      </c>
      <c r="F145" s="40">
        <f t="shared" si="31"/>
        <v>6.4737097105897756E-2</v>
      </c>
      <c r="G145" s="40">
        <f t="shared" si="32"/>
        <v>5.1934883349301169E-4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0">
        <f t="shared" si="28"/>
        <v>259.93136943734419</v>
      </c>
      <c r="F146" s="40">
        <f t="shared" si="31"/>
        <v>6.5760408675597751E-2</v>
      </c>
      <c r="G146" s="40">
        <f t="shared" si="32"/>
        <v>5.2744139585753763E-4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0">
        <f t="shared" si="28"/>
        <v>259.83035174575531</v>
      </c>
      <c r="F147" s="40">
        <f t="shared" si="31"/>
        <v>6.6858712144506546E-2</v>
      </c>
      <c r="G147" s="40">
        <f t="shared" si="32"/>
        <v>5.3602553843170263E-4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0">
        <f t="shared" si="28"/>
        <v>259.7388629748416</v>
      </c>
      <c r="F148" s="40">
        <f t="shared" si="31"/>
        <v>6.7869383817835013E-2</v>
      </c>
      <c r="G148" s="40">
        <f t="shared" si="32"/>
        <v>5.4408050632929561E-4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0">
        <f t="shared" si="28"/>
        <v>259.64399916036433</v>
      </c>
      <c r="F149" s="40">
        <f t="shared" si="31"/>
        <v>6.8849575626937914E-2</v>
      </c>
      <c r="G149" s="40">
        <f t="shared" si="32"/>
        <v>5.5221119298855563E-4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0">
        <f t="shared" si="28"/>
        <v>259.5636214655533</v>
      </c>
      <c r="F150" s="40">
        <f t="shared" si="31"/>
        <v>6.9787715741251782E-2</v>
      </c>
      <c r="G150" s="40">
        <f t="shared" si="32"/>
        <v>5.5987267533155966E-4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0">
        <f t="shared" si="28"/>
        <v>259.48838323213687</v>
      </c>
      <c r="F151" s="40">
        <f xml:space="preserve"> E151^2*ABS(H$10/(LN(D151))^2-H$7)*(1/SQRT(C151)-1/SQRT(B151))/(SQRT(11*33))</f>
        <v>6.8434695497447004E-2</v>
      </c>
      <c r="G151" s="40">
        <f xml:space="preserve"> E151*ABS(H$10/(LN(D151))^2-H$7)*(1/SQRT(C151)+1/SQRT(B151))/(SQRT(11*33))</f>
        <v>5.4939240439804229E-4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0">
        <f t="shared" si="28"/>
        <v>259.39202560887435</v>
      </c>
      <c r="F152" s="40">
        <f t="shared" ref="F152:F160" si="33" xml:space="preserve"> E152^2*ABS(H$10/(LN(D152))^2-H$7)*(1/SQRT(C152)-1/SQRT(B152))/(SQRT(11*33))</f>
        <v>6.9584043276351606E-2</v>
      </c>
      <c r="G152" s="40">
        <f t="shared" ref="G152:G160" si="34" xml:space="preserve"> E152*ABS(H$10/(LN(D152))^2-H$7)*(1/SQRT(C152)+1/SQRT(B152))/(SQRT(11*33))</f>
        <v>5.5810766529133609E-4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0">
        <f t="shared" si="28"/>
        <v>259.28660263477366</v>
      </c>
      <c r="F153" s="40">
        <f t="shared" si="33"/>
        <v>7.0631902093047511E-2</v>
      </c>
      <c r="G153" s="40">
        <f t="shared" si="34"/>
        <v>5.6658938787446794E-4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0">
        <f t="shared" si="28"/>
        <v>259.18140918585613</v>
      </c>
      <c r="F154" s="40">
        <f t="shared" si="33"/>
        <v>7.1797770352225218E-2</v>
      </c>
      <c r="G154" s="40">
        <f t="shared" si="34"/>
        <v>5.7551247047144319E-4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0">
        <f t="shared" si="28"/>
        <v>259.07652517768429</v>
      </c>
      <c r="F155" s="40">
        <f t="shared" si="33"/>
        <v>7.2788053988246296E-2</v>
      </c>
      <c r="G155" s="40">
        <f t="shared" si="34"/>
        <v>5.8390009870618205E-4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0">
        <f t="shared" si="28"/>
        <v>258.97315509364051</v>
      </c>
      <c r="F156" s="40">
        <f t="shared" si="33"/>
        <v>7.3906948024728317E-2</v>
      </c>
      <c r="G156" s="40">
        <f t="shared" si="34"/>
        <v>5.9269100018944298E-4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0">
        <f t="shared" si="28"/>
        <v>258.84671160038044</v>
      </c>
      <c r="F157" s="40">
        <f t="shared" si="33"/>
        <v>7.5313411966776864E-2</v>
      </c>
      <c r="G157" s="40">
        <f t="shared" si="34"/>
        <v>6.0319735219914938E-4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0">
        <f t="shared" si="28"/>
        <v>258.72523629717557</v>
      </c>
      <c r="F158" s="40">
        <f t="shared" si="33"/>
        <v>7.661610092040344E-2</v>
      </c>
      <c r="G158" s="40">
        <f t="shared" si="34"/>
        <v>6.1313503305400832E-4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0">
        <f t="shared" si="28"/>
        <v>258.61680670594092</v>
      </c>
      <c r="F159" s="40">
        <f t="shared" si="33"/>
        <v>7.775745142814032E-2</v>
      </c>
      <c r="G159" s="40">
        <f t="shared" si="34"/>
        <v>6.2229105488931138E-4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0">
        <f t="shared" si="28"/>
        <v>258.5109701571057</v>
      </c>
      <c r="F160" s="40">
        <f t="shared" si="33"/>
        <v>7.8797456600325971E-2</v>
      </c>
      <c r="G160" s="40">
        <f t="shared" si="34"/>
        <v>6.3098279493052601E-4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0">
        <f t="shared" si="28"/>
        <v>258.3935094878305</v>
      </c>
      <c r="F161" s="40">
        <f xml:space="preserve"> E161^2*ABS(H$10/(LN(D161))^2-H$7)*(1/SQRT(C161)-1/SQRT(B161))/(SQRT(11*35))</f>
        <v>7.7534777305089661E-2</v>
      </c>
      <c r="G161" s="40">
        <f xml:space="preserve"> E161*ABS(H$10/(LN(D161))^2-H$7)*(1/SQRT(C161)+1/SQRT(B161))/(SQRT(11*35))</f>
        <v>6.2118638046623569E-4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0">
        <f t="shared" si="28"/>
        <v>258.24746932320841</v>
      </c>
      <c r="F162" s="40">
        <f t="shared" ref="F162:F170" si="35" xml:space="preserve"> E162^2*ABS(H$10/(LN(D162))^2-H$7)*(1/SQRT(C162)-1/SQRT(B162))/(SQRT(11*35))</f>
        <v>7.8872520035640714E-2</v>
      </c>
      <c r="G162" s="40">
        <f t="shared" ref="G162:G170" si="36" xml:space="preserve"> E162*ABS(H$10/(LN(D162))^2-H$7)*(1/SQRT(C162)+1/SQRT(B162))/(SQRT(11*35))</f>
        <v>6.3171134038464351E-4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0">
        <f t="shared" si="28"/>
        <v>258.09112939708797</v>
      </c>
      <c r="F163" s="40">
        <f t="shared" si="35"/>
        <v>8.0285292560292223E-2</v>
      </c>
      <c r="G163" s="40">
        <f t="shared" si="36"/>
        <v>6.4281390409088289E-4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0">
        <f t="shared" si="28"/>
        <v>257.95478314427424</v>
      </c>
      <c r="F164" s="40">
        <f t="shared" si="35"/>
        <v>8.1387936053926843E-2</v>
      </c>
      <c r="G164" s="40">
        <f t="shared" si="36"/>
        <v>6.5230437919741168E-4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0">
        <f t="shared" si="28"/>
        <v>257.8147420631513</v>
      </c>
      <c r="F165" s="40">
        <f t="shared" si="35"/>
        <v>8.2745161335201406E-2</v>
      </c>
      <c r="G165" s="40">
        <f t="shared" si="36"/>
        <v>6.6291008641443914E-4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0">
        <f t="shared" si="28"/>
        <v>257.66128095313837</v>
      </c>
      <c r="F166" s="40">
        <f t="shared" si="35"/>
        <v>8.4042434488592554E-2</v>
      </c>
      <c r="G166" s="40">
        <f t="shared" si="36"/>
        <v>6.7354049522650936E-4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0">
        <f t="shared" si="28"/>
        <v>257.49316543645807</v>
      </c>
      <c r="F167" s="40">
        <f t="shared" si="35"/>
        <v>8.5718022554368112E-2</v>
      </c>
      <c r="G167" s="40">
        <f t="shared" si="36"/>
        <v>6.8591942525085027E-4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0">
        <f t="shared" si="28"/>
        <v>257.33362520056829</v>
      </c>
      <c r="F168" s="40">
        <f t="shared" si="35"/>
        <v>8.7375841059438547E-2</v>
      </c>
      <c r="G168" s="40">
        <f t="shared" si="36"/>
        <v>6.9807944905488637E-4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0">
        <f t="shared" si="28"/>
        <v>257.17552896688818</v>
      </c>
      <c r="F169" s="40">
        <f t="shared" si="35"/>
        <v>8.8698827889129708E-2</v>
      </c>
      <c r="G169" s="40">
        <f t="shared" si="36"/>
        <v>7.0898090879830029E-4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0">
        <f t="shared" si="28"/>
        <v>257.00019736392807</v>
      </c>
      <c r="F170" s="40">
        <f t="shared" si="35"/>
        <v>9.0169383521842658E-2</v>
      </c>
      <c r="G170" s="40">
        <f t="shared" si="36"/>
        <v>7.208492145597985E-4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0">
        <f t="shared" si="28"/>
        <v>256.81125614197259</v>
      </c>
      <c r="F171" s="40">
        <f xml:space="preserve"> E171^2*ABS(H$10/(LN(D171))^2-H$7)*(1/SQRT(C171)-1/SQRT(B171))/(SQRT(11*37))</f>
        <v>8.9089815403750952E-2</v>
      </c>
      <c r="G171" s="40">
        <f xml:space="preserve"> E171*ABS(H$10/(LN(D171))^2-H$7)*(1/SQRT(C171)+1/SQRT(B171))/(SQRT(11*37))</f>
        <v>7.1240252528476653E-4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0">
        <f t="shared" si="28"/>
        <v>256.60971650262189</v>
      </c>
      <c r="F172" s="40">
        <f t="shared" ref="F172:F180" si="37" xml:space="preserve"> E172^2*ABS(H$10/(LN(D172))^2-H$7)*(1/SQRT(C172)-1/SQRT(B172))/(SQRT(11*37))</f>
        <v>9.0658588349067967E-2</v>
      </c>
      <c r="G172" s="40">
        <f t="shared" ref="G172:G180" si="38" xml:space="preserve"> E172*ABS(H$10/(LN(D172))^2-H$7)*(1/SQRT(C172)+1/SQRT(B172))/(SQRT(11*37))</f>
        <v>7.2504735708411232E-4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0">
        <f t="shared" si="28"/>
        <v>256.40820457557089</v>
      </c>
      <c r="F173" s="40">
        <f t="shared" si="37"/>
        <v>9.2175214016506302E-2</v>
      </c>
      <c r="G173" s="40">
        <f t="shared" si="38"/>
        <v>7.3749355169664299E-4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0">
        <f t="shared" si="28"/>
        <v>256.22241310210097</v>
      </c>
      <c r="F174" s="40">
        <f t="shared" si="37"/>
        <v>9.3683350388199138E-2</v>
      </c>
      <c r="G174" s="40">
        <f t="shared" si="38"/>
        <v>7.4951346323206235E-4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0">
        <f t="shared" si="28"/>
        <v>255.99794116207462</v>
      </c>
      <c r="F175" s="40">
        <f t="shared" si="37"/>
        <v>9.528561229194657E-2</v>
      </c>
      <c r="G175" s="40">
        <f t="shared" si="38"/>
        <v>7.627420585104832E-4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0">
        <f t="shared" si="28"/>
        <v>255.755263621247</v>
      </c>
      <c r="F176" s="40">
        <f t="shared" si="37"/>
        <v>9.7150866837199271E-2</v>
      </c>
      <c r="G176" s="40">
        <f t="shared" si="38"/>
        <v>7.7721875218749825E-4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0">
        <f t="shared" si="28"/>
        <v>255.51384986350575</v>
      </c>
      <c r="F177" s="40">
        <f t="shared" si="37"/>
        <v>9.8910769572587015E-2</v>
      </c>
      <c r="G177" s="40">
        <f t="shared" si="38"/>
        <v>7.9142362444836983E-4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0">
        <f t="shared" si="28"/>
        <v>255.24145306750006</v>
      </c>
      <c r="F178" s="40">
        <f t="shared" si="37"/>
        <v>0.10103180566221176</v>
      </c>
      <c r="G178" s="40">
        <f t="shared" si="38"/>
        <v>8.0761689401215493E-4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0">
        <f t="shared" si="28"/>
        <v>254.95547350495605</v>
      </c>
      <c r="F179" s="40">
        <f t="shared" si="37"/>
        <v>0.10308506830158118</v>
      </c>
      <c r="G179" s="40">
        <f t="shared" si="38"/>
        <v>8.2386961756074752E-4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0">
        <f t="shared" si="28"/>
        <v>254.64485651168326</v>
      </c>
      <c r="F180" s="40">
        <f t="shared" si="37"/>
        <v>0.10532970245576395</v>
      </c>
      <c r="G180" s="40">
        <f t="shared" si="38"/>
        <v>8.4123980147152524E-4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0">
        <f t="shared" si="28"/>
        <v>254.31493561322128</v>
      </c>
      <c r="F181" s="40">
        <f xml:space="preserve"> E181^2*ABS(H$10/(LN(D181))^2-H$7)*(1/SQRT(C181)-1/SQRT(B181))/(SQRT(11*39))</f>
        <v>0.10467302178059638</v>
      </c>
      <c r="G181" s="40">
        <f xml:space="preserve"> E181*ABS(H$10/(LN(D181))^2-H$7)*(1/SQRT(C181)+1/SQRT(B181))/(SQRT(11*39))</f>
        <v>8.360177045331974E-4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0">
        <f t="shared" si="28"/>
        <v>253.9802868217638</v>
      </c>
      <c r="F182" s="40">
        <f t="shared" ref="F182:F190" si="39" xml:space="preserve"> E182^2*ABS(H$10/(LN(D182))^2-H$7)*(1/SQRT(C182)-1/SQRT(B182))/(SQRT(11*39))</f>
        <v>0.10661985752173991</v>
      </c>
      <c r="G182" s="40">
        <f t="shared" ref="G182:G190" si="40" xml:space="preserve"> E182*ABS(H$10/(LN(D182))^2-H$7)*(1/SQRT(C182)+1/SQRT(B182))/(SQRT(11*39))</f>
        <v>8.5241438432760892E-4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0">
        <f t="shared" si="28"/>
        <v>253.64772546285386</v>
      </c>
      <c r="F183" s="40">
        <f t="shared" si="39"/>
        <v>0.1089048541774533</v>
      </c>
      <c r="G183" s="40">
        <f t="shared" si="40"/>
        <v>8.7013645518209187E-4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0">
        <f t="shared" si="28"/>
        <v>253.36768499785086</v>
      </c>
      <c r="F184" s="40">
        <f t="shared" si="39"/>
        <v>0.11076190261768734</v>
      </c>
      <c r="G184" s="40">
        <f t="shared" si="40"/>
        <v>8.8519572710891038E-4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0">
        <f t="shared" si="28"/>
        <v>253.10876336943198</v>
      </c>
      <c r="F185" s="40">
        <f t="shared" si="39"/>
        <v>0.11276789473949138</v>
      </c>
      <c r="G185" s="40">
        <f t="shared" si="40"/>
        <v>9.0058675705834395E-4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0">
        <f t="shared" si="28"/>
        <v>252.87313177582061</v>
      </c>
      <c r="F186" s="40">
        <f t="shared" si="39"/>
        <v>0.11456563752406715</v>
      </c>
      <c r="G186" s="40">
        <f t="shared" si="40"/>
        <v>9.1483152852687608E-4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0">
        <f t="shared" si="28"/>
        <v>252.65217162089692</v>
      </c>
      <c r="F187" s="40">
        <f t="shared" si="39"/>
        <v>0.11637631614896428</v>
      </c>
      <c r="G187" s="40">
        <f t="shared" si="40"/>
        <v>9.2867506078386309E-4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0">
        <f t="shared" si="28"/>
        <v>252.42980657721938</v>
      </c>
      <c r="F188" s="40">
        <f t="shared" si="39"/>
        <v>0.11802248468177931</v>
      </c>
      <c r="G188" s="40">
        <f t="shared" si="40"/>
        <v>9.4212411859655306E-4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0">
        <f t="shared" si="28"/>
        <v>252.22264617980338</v>
      </c>
      <c r="F189" s="40">
        <f t="shared" si="39"/>
        <v>0.11945002669566702</v>
      </c>
      <c r="G189" s="40">
        <f t="shared" si="40"/>
        <v>9.5466365846428182E-4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0">
        <f t="shared" si="28"/>
        <v>252.03071151791278</v>
      </c>
      <c r="F190" s="40">
        <f t="shared" si="39"/>
        <v>0.12096544591992321</v>
      </c>
      <c r="G190" s="40">
        <f t="shared" si="40"/>
        <v>9.6721445436747679E-4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0">
        <f t="shared" si="28"/>
        <v>251.86591830974692</v>
      </c>
      <c r="F191" s="40">
        <f xml:space="preserve"> E191^2*ABS(H$10/(LN(D191))^2-H$7)*(1/SQRT(C191)-1/SQRT(B191))/(SQRT(11*41))</f>
        <v>0.11944978350598907</v>
      </c>
      <c r="G191" s="40">
        <f xml:space="preserve"> E191*ABS(H$10/(LN(D191))^2-H$7)*(1/SQRT(C191)+1/SQRT(B191))/(SQRT(11*41))</f>
        <v>9.5496136493702477E-4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0">
        <f t="shared" si="28"/>
        <v>251.71354721482152</v>
      </c>
      <c r="F192" s="40">
        <f t="shared" ref="F192:F200" si="41" xml:space="preserve"> E192^2*ABS(H$10/(LN(D192))^2-H$7)*(1/SQRT(C192)-1/SQRT(B192))/(SQRT(11*41))</f>
        <v>0.12086897138405639</v>
      </c>
      <c r="G192" s="40">
        <f t="shared" ref="G192:G200" si="42" xml:space="preserve"> E192*ABS(H$10/(LN(D192))^2-H$7)*(1/SQRT(C192)+1/SQRT(B192))/(SQRT(11*41))</f>
        <v>9.663388215294203E-4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0">
        <f t="shared" si="28"/>
        <v>251.55754507084757</v>
      </c>
      <c r="F193" s="40">
        <f t="shared" si="41"/>
        <v>0.12229940470682442</v>
      </c>
      <c r="G193" s="40">
        <f t="shared" si="42"/>
        <v>9.7805713067853901E-4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0">
        <f t="shared" si="28"/>
        <v>251.3831841859209</v>
      </c>
      <c r="F194" s="40">
        <f t="shared" si="41"/>
        <v>0.12394872503828136</v>
      </c>
      <c r="G194" s="40">
        <f t="shared" si="42"/>
        <v>9.9073243526130511E-4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0">
        <f t="shared" ref="E195:E258" si="43" xml:space="preserve"> (H$4+H$7*LN(D195)+H$10/LN(D195))^-1</f>
        <v>251.17434997151949</v>
      </c>
      <c r="F195" s="40">
        <f t="shared" si="41"/>
        <v>0.12554024779463335</v>
      </c>
      <c r="G195" s="40">
        <f t="shared" si="42"/>
        <v>1.0041064600744521E-3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0">
        <f t="shared" si="43"/>
        <v>250.97450813579994</v>
      </c>
      <c r="F196" s="40">
        <f t="shared" si="41"/>
        <v>0.12713234288858424</v>
      </c>
      <c r="G196" s="40">
        <f t="shared" si="42"/>
        <v>1.0170757800161444E-3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0">
        <f t="shared" si="43"/>
        <v>250.78392021380876</v>
      </c>
      <c r="F197" s="40">
        <f t="shared" si="41"/>
        <v>0.12872534215721296</v>
      </c>
      <c r="G197" s="40">
        <f t="shared" si="42"/>
        <v>1.0300762274370095E-3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0">
        <f t="shared" si="43"/>
        <v>250.55491303340031</v>
      </c>
      <c r="F198" s="40">
        <f t="shared" si="41"/>
        <v>0.13069508587601586</v>
      </c>
      <c r="G198" s="40">
        <f t="shared" si="42"/>
        <v>1.0450938652788876E-3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0">
        <f t="shared" si="43"/>
        <v>250.31574183998524</v>
      </c>
      <c r="F199" s="40">
        <f t="shared" si="41"/>
        <v>0.13262886560483872</v>
      </c>
      <c r="G199" s="40">
        <f t="shared" si="42"/>
        <v>1.060253018014719E-3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0">
        <f t="shared" si="43"/>
        <v>250.1123602332332</v>
      </c>
      <c r="F200" s="40">
        <f t="shared" si="41"/>
        <v>0.13441338630372113</v>
      </c>
      <c r="G200" s="40">
        <f t="shared" si="42"/>
        <v>1.0743558935987167E-3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0">
        <f t="shared" si="43"/>
        <v>249.90860896155397</v>
      </c>
      <c r="F201" s="40">
        <f xml:space="preserve"> E201^2*ABS(H$10/(LN(D201))^2-H$7)*(1/SQRT(C201)-1/SQRT(B201))/(SQRT(11*43))</f>
        <v>0.13260022146410352</v>
      </c>
      <c r="G201" s="40">
        <f xml:space="preserve"> E201*ABS(H$10/(LN(D201))^2-H$7)*(1/SQRT(C201)+1/SQRT(B201))/(SQRT(11*43))</f>
        <v>1.0608102708407989E-3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0">
        <f t="shared" si="43"/>
        <v>249.71231237130476</v>
      </c>
      <c r="F202" s="40">
        <f t="shared" ref="F202:F210" si="44" xml:space="preserve"> E202^2*ABS(H$10/(LN(D202))^2-H$7)*(1/SQRT(C202)-1/SQRT(B202))/(SQRT(11*43))</f>
        <v>0.13413898668961613</v>
      </c>
      <c r="G202" s="40">
        <f t="shared" ref="G202:G210" si="45" xml:space="preserve"> E202*ABS(H$10/(LN(D202))^2-H$7)*(1/SQRT(C202)+1/SQRT(B202))/(SQRT(11*43))</f>
        <v>1.0735475263089979E-3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0">
        <f t="shared" si="43"/>
        <v>249.50761743332197</v>
      </c>
      <c r="F203" s="40">
        <f t="shared" si="44"/>
        <v>0.13614235977683034</v>
      </c>
      <c r="G203" s="40">
        <f t="shared" si="45"/>
        <v>1.0882838933931672E-3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0">
        <f t="shared" si="43"/>
        <v>249.32539015720917</v>
      </c>
      <c r="F204" s="40">
        <f t="shared" si="44"/>
        <v>0.137771481527592</v>
      </c>
      <c r="G204" s="40">
        <f t="shared" si="45"/>
        <v>1.1013629080650353E-3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0">
        <f t="shared" si="43"/>
        <v>249.15736963048522</v>
      </c>
      <c r="F205" s="40">
        <f t="shared" si="44"/>
        <v>0.13916054958081595</v>
      </c>
      <c r="G205" s="40">
        <f t="shared" si="45"/>
        <v>1.1134605514218254E-3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0">
        <f t="shared" si="43"/>
        <v>249.01658296849504</v>
      </c>
      <c r="F206" s="40">
        <f t="shared" si="44"/>
        <v>0.14055898917181334</v>
      </c>
      <c r="G206" s="40">
        <f t="shared" si="45"/>
        <v>1.1250954224408371E-3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0">
        <f t="shared" si="43"/>
        <v>248.84126033756559</v>
      </c>
      <c r="F207" s="40">
        <f t="shared" si="44"/>
        <v>0.14206367281116891</v>
      </c>
      <c r="G207" s="40">
        <f t="shared" si="45"/>
        <v>1.1376613718200046E-3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0">
        <f t="shared" si="43"/>
        <v>248.65843439190613</v>
      </c>
      <c r="F208" s="40">
        <f t="shared" si="44"/>
        <v>0.14374571574928177</v>
      </c>
      <c r="G208" s="40">
        <f t="shared" si="45"/>
        <v>1.1510648124518053E-3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0">
        <f t="shared" si="43"/>
        <v>248.52690854811763</v>
      </c>
      <c r="F209" s="40">
        <f t="shared" si="44"/>
        <v>0.145314756320337</v>
      </c>
      <c r="G209" s="40">
        <f t="shared" si="45"/>
        <v>1.1634109009491065E-3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0">
        <f t="shared" si="43"/>
        <v>248.40129269545167</v>
      </c>
      <c r="F210" s="40">
        <f t="shared" si="44"/>
        <v>0.14681143380972</v>
      </c>
      <c r="G210" s="40">
        <f t="shared" si="45"/>
        <v>1.1752069989905179E-3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0">
        <f t="shared" si="43"/>
        <v>248.27108511799102</v>
      </c>
      <c r="F211" s="40">
        <f xml:space="preserve"> E211^2*ABS(H$10/(LN(D211))^2-H$7)*(1/SQRT(C211)-1/SQRT(B211))/(SQRT(11*45))</f>
        <v>0.14470268457427676</v>
      </c>
      <c r="G211" s="40">
        <f xml:space="preserve"> E211*ABS(H$10/(LN(D211))^2-H$7)*(1/SQRT(C211)+1/SQRT(B211))/(SQRT(11*45))</f>
        <v>1.1590286510202298E-3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0">
        <f t="shared" si="43"/>
        <v>248.15145320361836</v>
      </c>
      <c r="F212" s="40">
        <f t="shared" ref="F212:F220" si="46" xml:space="preserve"> E212^2*ABS(H$10/(LN(D212))^2-H$7)*(1/SQRT(C212)-1/SQRT(B212))/(SQRT(11*45))</f>
        <v>0.14639277639828191</v>
      </c>
      <c r="G212" s="40">
        <f t="shared" ref="G212:G220" si="47" xml:space="preserve"> E212*ABS(H$10/(LN(D212))^2-H$7)*(1/SQRT(C212)+1/SQRT(B212))/(SQRT(11*45))</f>
        <v>1.1717331466058708E-3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0">
        <f t="shared" si="43"/>
        <v>248.02981460614663</v>
      </c>
      <c r="F213" s="40">
        <f t="shared" si="46"/>
        <v>0.14783657939583322</v>
      </c>
      <c r="G213" s="40">
        <f t="shared" si="47"/>
        <v>1.1831115308385141E-3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0">
        <f t="shared" si="43"/>
        <v>247.93123268237915</v>
      </c>
      <c r="F214" s="40">
        <f t="shared" si="46"/>
        <v>0.14911640373700741</v>
      </c>
      <c r="G214" s="40">
        <f t="shared" si="47"/>
        <v>1.1937448163378921E-3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0">
        <f t="shared" si="43"/>
        <v>247.85740593074757</v>
      </c>
      <c r="F215" s="40">
        <f t="shared" si="46"/>
        <v>0.1504829992684445</v>
      </c>
      <c r="G215" s="40">
        <f t="shared" si="47"/>
        <v>1.2045097383350382E-3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0">
        <f t="shared" si="43"/>
        <v>247.78910393129439</v>
      </c>
      <c r="F216" s="40">
        <f t="shared" si="46"/>
        <v>0.15163935931909125</v>
      </c>
      <c r="G216" s="40">
        <f t="shared" si="47"/>
        <v>1.2141633588534412E-3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0">
        <f t="shared" si="43"/>
        <v>247.71802178110948</v>
      </c>
      <c r="F217" s="40">
        <f t="shared" si="46"/>
        <v>0.15280640899965831</v>
      </c>
      <c r="G217" s="40">
        <f t="shared" si="47"/>
        <v>1.2241350043650852E-3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0">
        <f t="shared" si="43"/>
        <v>247.67526901206725</v>
      </c>
      <c r="F218" s="40">
        <f t="shared" si="46"/>
        <v>0.15401497277609952</v>
      </c>
      <c r="G218" s="40">
        <f t="shared" si="47"/>
        <v>1.23364861822261E-3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0">
        <f t="shared" si="43"/>
        <v>247.66081709967978</v>
      </c>
      <c r="F219" s="40">
        <f t="shared" si="46"/>
        <v>0.15506291485298554</v>
      </c>
      <c r="G219" s="40">
        <f t="shared" si="47"/>
        <v>1.2421943854697081E-3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0">
        <f t="shared" si="43"/>
        <v>247.6506627222339</v>
      </c>
      <c r="F220" s="40">
        <f t="shared" si="46"/>
        <v>0.15598423460606253</v>
      </c>
      <c r="G220" s="40">
        <f t="shared" si="47"/>
        <v>1.2498709714245547E-3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0">
        <f t="shared" si="43"/>
        <v>247.65402128592305</v>
      </c>
      <c r="F221" s="40">
        <f xml:space="preserve"> E221^2*ABS(H$10/(LN(D221))^2-H$7)*(1/SQRT(C221)-1/SQRT(B221))/(SQRT(11*47))</f>
        <v>0.1536399690819113</v>
      </c>
      <c r="G221" s="40">
        <f xml:space="preserve"> E221*ABS(H$10/(LN(D221))^2-H$7)*(1/SQRT(C221)+1/SQRT(B221))/(SQRT(11*47))</f>
        <v>1.2305107816842564E-3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0">
        <f t="shared" si="43"/>
        <v>247.65577434116966</v>
      </c>
      <c r="F222" s="40">
        <f t="shared" ref="F222:F230" si="48" xml:space="preserve"> E222^2*ABS(H$10/(LN(D222))^2-H$7)*(1/SQRT(C222)-1/SQRT(B222))/(SQRT(11*47))</f>
        <v>0.15465433624590516</v>
      </c>
      <c r="G222" s="40">
        <f t="shared" ref="G222:G230" si="49" xml:space="preserve"> E222*ABS(H$10/(LN(D222))^2-H$7)*(1/SQRT(C222)+1/SQRT(B222))/(SQRT(11*47))</f>
        <v>1.2386030322784842E-3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0">
        <f t="shared" si="43"/>
        <v>247.64684661334351</v>
      </c>
      <c r="F223" s="40">
        <f t="shared" si="48"/>
        <v>0.15568857133097963</v>
      </c>
      <c r="G223" s="40">
        <f t="shared" si="49"/>
        <v>1.2467385130673259E-3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0">
        <f t="shared" si="43"/>
        <v>247.60758171856287</v>
      </c>
      <c r="F224" s="40">
        <f t="shared" si="48"/>
        <v>0.15672886588244847</v>
      </c>
      <c r="G224" s="40">
        <f t="shared" si="49"/>
        <v>1.2557550093501425E-3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0">
        <f t="shared" si="43"/>
        <v>247.52927791462787</v>
      </c>
      <c r="F225" s="40">
        <f t="shared" si="48"/>
        <v>0.15800007573042632</v>
      </c>
      <c r="G225" s="40">
        <f t="shared" si="49"/>
        <v>1.2664498213380267E-3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0">
        <f t="shared" si="43"/>
        <v>247.41194710592268</v>
      </c>
      <c r="F226" s="40">
        <f t="shared" si="48"/>
        <v>0.15934838752426941</v>
      </c>
      <c r="G226" s="40">
        <f t="shared" si="49"/>
        <v>1.2779229582752724E-3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0">
        <f t="shared" si="43"/>
        <v>247.33293925579471</v>
      </c>
      <c r="F227" s="40">
        <f t="shared" si="48"/>
        <v>0.16058295010133528</v>
      </c>
      <c r="G227" s="40">
        <f t="shared" si="49"/>
        <v>1.2882272160451619E-3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0">
        <f t="shared" si="43"/>
        <v>247.21074009741582</v>
      </c>
      <c r="F228" s="40">
        <f t="shared" si="48"/>
        <v>0.16195454328131484</v>
      </c>
      <c r="G228" s="40">
        <f t="shared" si="49"/>
        <v>1.2996623221460917E-3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0">
        <f t="shared" si="43"/>
        <v>247.06631578175649</v>
      </c>
      <c r="F229" s="40">
        <f t="shared" si="48"/>
        <v>0.16375187006172662</v>
      </c>
      <c r="G229" s="40">
        <f t="shared" si="49"/>
        <v>1.3130095522007224E-3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0">
        <f t="shared" si="43"/>
        <v>246.90260900150858</v>
      </c>
      <c r="F230" s="40">
        <f t="shared" si="48"/>
        <v>0.16571987118338916</v>
      </c>
      <c r="G230" s="40">
        <f t="shared" si="49"/>
        <v>1.3278939545727365E-3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7">
        <f t="shared" si="43"/>
        <v>246.73506733548871</v>
      </c>
      <c r="F231" s="47">
        <f xml:space="preserve"> E231^2*ABS(H$10/(LN(D231))^2-H$7)*(1/SQRT(C231)-1/SQRT(B231))/(SQRT(11*49))</f>
        <v>0.1640896779731974</v>
      </c>
      <c r="G231" s="47">
        <f xml:space="preserve"> E231*ABS(H$10/(LN(D231))^2-H$7)*(1/SQRT(C231)+1/SQRT(B231))/(SQRT(11*49))</f>
        <v>1.3141509037496585E-3</v>
      </c>
      <c r="H231" s="48"/>
      <c r="I231" s="36"/>
      <c r="J231" s="37"/>
      <c r="K231" s="25"/>
      <c r="L231" s="25"/>
      <c r="M231" s="22"/>
      <c r="N231" s="22"/>
      <c r="P231" s="41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0">
        <f t="shared" si="43"/>
        <v>246.54279170827363</v>
      </c>
      <c r="F232" s="40">
        <f t="shared" ref="F232:F240" si="50" xml:space="preserve"> E232^2*ABS(H$10/(LN(D232))^2-H$7)*(1/SQRT(C232)-1/SQRT(B232))/(SQRT(11*49))</f>
        <v>0.16535952727986175</v>
      </c>
      <c r="G232" s="40">
        <f t="shared" ref="G232:G240" si="51" xml:space="preserve"> E232*ABS(H$10/(LN(D232))^2-H$7)*(1/SQRT(C232)+1/SQRT(B232))/(SQRT(11*49))</f>
        <v>1.3265742764991787E-3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0">
        <f t="shared" si="43"/>
        <v>246.33470558384033</v>
      </c>
      <c r="F233" s="40">
        <f t="shared" si="50"/>
        <v>0.16749581218765619</v>
      </c>
      <c r="G233" s="40">
        <f t="shared" si="51"/>
        <v>1.3427637754618101E-3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0">
        <f t="shared" si="43"/>
        <v>246.13857108967869</v>
      </c>
      <c r="F234" s="40">
        <f t="shared" si="50"/>
        <v>0.16936844413380603</v>
      </c>
      <c r="G234" s="40">
        <f t="shared" si="51"/>
        <v>1.3575935914118156E-3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0">
        <f t="shared" si="43"/>
        <v>245.98064969946694</v>
      </c>
      <c r="F235" s="40">
        <f t="shared" si="50"/>
        <v>0.17094464747561916</v>
      </c>
      <c r="G235" s="40">
        <f t="shared" si="51"/>
        <v>1.3707057035276513E-3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0">
        <f t="shared" si="43"/>
        <v>245.83938091286836</v>
      </c>
      <c r="F236" s="40">
        <f t="shared" si="50"/>
        <v>0.17235684788096894</v>
      </c>
      <c r="G236" s="40">
        <f t="shared" si="51"/>
        <v>1.3827637320335767E-3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0">
        <f t="shared" si="43"/>
        <v>245.70219914288089</v>
      </c>
      <c r="F237" s="40">
        <f t="shared" si="50"/>
        <v>0.17400981801187282</v>
      </c>
      <c r="G237" s="40">
        <f t="shared" si="51"/>
        <v>1.3956716260123919E-3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0">
        <f t="shared" si="43"/>
        <v>245.53041126242925</v>
      </c>
      <c r="F238" s="40">
        <f t="shared" si="50"/>
        <v>0.17570276378970326</v>
      </c>
      <c r="G238" s="40">
        <f t="shared" si="51"/>
        <v>1.4094656309993048E-3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0">
        <f t="shared" si="43"/>
        <v>245.39057410974533</v>
      </c>
      <c r="F239" s="40">
        <f t="shared" si="50"/>
        <v>0.17705921461834401</v>
      </c>
      <c r="G239" s="40">
        <f t="shared" si="51"/>
        <v>1.4215385216494456E-3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0">
        <f t="shared" si="43"/>
        <v>245.27602311753463</v>
      </c>
      <c r="F240" s="40">
        <f t="shared" si="50"/>
        <v>0.17837864552384267</v>
      </c>
      <c r="G240" s="40">
        <f t="shared" si="51"/>
        <v>1.4327569980638619E-3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0">
        <f t="shared" si="43"/>
        <v>245.18433448051334</v>
      </c>
      <c r="F241" s="40">
        <f xml:space="preserve"> E241^2*ABS(H$10/(LN(D241))^2-H$7)*(1/SQRT(C241)-1/SQRT(B241))/(SQRT(11*51))</f>
        <v>0.17633194388515672</v>
      </c>
      <c r="G241" s="40">
        <f xml:space="preserve"> E241*ABS(H$10/(LN(D241))^2-H$7)*(1/SQRT(C241)+1/SQRT(B241))/(SQRT(11*51))</f>
        <v>1.4158214654479352E-3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0">
        <f t="shared" si="43"/>
        <v>245.06414485016202</v>
      </c>
      <c r="F242" s="40">
        <f t="shared" ref="F242:F250" si="52" xml:space="preserve"> E242^2*ABS(H$10/(LN(D242))^2-H$7)*(1/SQRT(C242)-1/SQRT(B242))/(SQRT(11*51))</f>
        <v>0.17802610205963404</v>
      </c>
      <c r="G242" s="40">
        <f t="shared" ref="G242:G250" si="53" xml:space="preserve"> E242*ABS(H$10/(LN(D242))^2-H$7)*(1/SQRT(C242)+1/SQRT(B242))/(SQRT(11*51))</f>
        <v>1.4286591640445684E-3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0">
        <f t="shared" si="43"/>
        <v>244.9415647232627</v>
      </c>
      <c r="F243" s="40">
        <f t="shared" si="52"/>
        <v>0.17962916282127828</v>
      </c>
      <c r="G243" s="40">
        <f t="shared" si="53"/>
        <v>1.4418352237067665E-3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0">
        <f t="shared" si="43"/>
        <v>244.83134123469227</v>
      </c>
      <c r="F244" s="40">
        <f t="shared" si="52"/>
        <v>0.18117277068741303</v>
      </c>
      <c r="G244" s="40">
        <f t="shared" si="53"/>
        <v>1.4542776327861313E-3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0">
        <f t="shared" si="43"/>
        <v>244.7051336498312</v>
      </c>
      <c r="F245" s="40">
        <f t="shared" si="52"/>
        <v>0.18267068894842273</v>
      </c>
      <c r="G245" s="40">
        <f t="shared" si="53"/>
        <v>1.4669916238014688E-3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0">
        <f t="shared" si="43"/>
        <v>244.56387851408533</v>
      </c>
      <c r="F246" s="40">
        <f t="shared" si="52"/>
        <v>0.18404588418005727</v>
      </c>
      <c r="G246" s="40">
        <f t="shared" si="53"/>
        <v>1.4796223332123712E-3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0">
        <f t="shared" si="43"/>
        <v>244.41326540680629</v>
      </c>
      <c r="F247" s="40">
        <f t="shared" si="52"/>
        <v>0.18597771321981105</v>
      </c>
      <c r="G247" s="40">
        <f t="shared" si="53"/>
        <v>1.4945592317988758E-3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0">
        <f t="shared" si="43"/>
        <v>244.2207004561491</v>
      </c>
      <c r="F248" s="40">
        <f t="shared" si="52"/>
        <v>0.18792811519318856</v>
      </c>
      <c r="G248" s="40">
        <f t="shared" si="53"/>
        <v>1.5101023118910604E-3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0">
        <f t="shared" si="43"/>
        <v>244.04616190231653</v>
      </c>
      <c r="F249" s="40">
        <f t="shared" si="52"/>
        <v>0.18962485151931208</v>
      </c>
      <c r="G249" s="40">
        <f t="shared" si="53"/>
        <v>1.5246497940244247E-3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0">
        <f t="shared" si="43"/>
        <v>243.84688652413976</v>
      </c>
      <c r="F250" s="40">
        <f t="shared" si="52"/>
        <v>0.19147752849130736</v>
      </c>
      <c r="G250" s="40">
        <f t="shared" si="53"/>
        <v>1.5403821072819256E-3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0">
        <f t="shared" si="43"/>
        <v>243.63359750036008</v>
      </c>
      <c r="F251" s="40">
        <f xml:space="preserve"> E251^2*ABS(H$10/(LN(D251))^2-H$7)*(1/SQRT(C251)-1/SQRT(B251))/(SQRT(11*53))</f>
        <v>0.18956807606553583</v>
      </c>
      <c r="G251" s="40">
        <f xml:space="preserve"> E251*ABS(H$10/(LN(D251))^2-H$7)*(1/SQRT(C251)+1/SQRT(B251))/(SQRT(11*53))</f>
        <v>1.5255409569429363E-3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0">
        <f t="shared" si="43"/>
        <v>243.39881019248028</v>
      </c>
      <c r="F252" s="40">
        <f t="shared" ref="F252:F260" si="54" xml:space="preserve"> E252^2*ABS(H$10/(LN(D252))^2-H$7)*(1/SQRT(C252)-1/SQRT(B252))/(SQRT(11*53))</f>
        <v>0.19165127482197492</v>
      </c>
      <c r="G252" s="40">
        <f t="shared" ref="G252:G260" si="55" xml:space="preserve"> E252*ABS(H$10/(LN(D252))^2-H$7)*(1/SQRT(C252)+1/SQRT(B252))/(SQRT(11*53))</f>
        <v>1.542220623640913E-3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0">
        <f t="shared" si="43"/>
        <v>243.19356566604603</v>
      </c>
      <c r="F253" s="40">
        <f t="shared" si="54"/>
        <v>0.19415299552435078</v>
      </c>
      <c r="G253" s="40">
        <f t="shared" si="55"/>
        <v>1.5599342431612563E-3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0">
        <f t="shared" si="43"/>
        <v>242.99895265728438</v>
      </c>
      <c r="F254" s="40">
        <f t="shared" si="54"/>
        <v>0.19566274431201086</v>
      </c>
      <c r="G254" s="40">
        <f t="shared" si="55"/>
        <v>1.5738369231043479E-3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0">
        <f t="shared" si="43"/>
        <v>242.77436913106169</v>
      </c>
      <c r="F255" s="40">
        <f t="shared" si="54"/>
        <v>0.19785665232396002</v>
      </c>
      <c r="G255" s="40">
        <f t="shared" si="55"/>
        <v>1.5910227868894471E-3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0">
        <f t="shared" si="43"/>
        <v>242.53745597178988</v>
      </c>
      <c r="F256" s="40">
        <f t="shared" si="54"/>
        <v>0.19970343524502238</v>
      </c>
      <c r="G256" s="40">
        <f t="shared" si="55"/>
        <v>1.6066417022412931E-3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0">
        <f t="shared" si="43"/>
        <v>242.28398707624243</v>
      </c>
      <c r="F257" s="40">
        <f t="shared" si="54"/>
        <v>0.20160750853192083</v>
      </c>
      <c r="G257" s="40">
        <f t="shared" si="55"/>
        <v>1.6233025152454167E-3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0">
        <f t="shared" si="43"/>
        <v>242.03852796767734</v>
      </c>
      <c r="F258" s="40">
        <f t="shared" si="54"/>
        <v>0.2034675601378855</v>
      </c>
      <c r="G258" s="40">
        <f t="shared" si="55"/>
        <v>1.639930068403922E-3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0">
        <f t="shared" ref="E259:E322" si="56" xml:space="preserve"> (H$4+H$7*LN(D259)+H$10/LN(D259))^-1</f>
        <v>241.84356402817966</v>
      </c>
      <c r="F259" s="40">
        <f t="shared" si="54"/>
        <v>0.20537119984634847</v>
      </c>
      <c r="G259" s="40">
        <f t="shared" si="55"/>
        <v>1.6557854643706592E-3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0">
        <f t="shared" si="56"/>
        <v>241.6033582219587</v>
      </c>
      <c r="F260" s="40">
        <f t="shared" si="54"/>
        <v>0.20753194501289782</v>
      </c>
      <c r="G260" s="40">
        <f t="shared" si="55"/>
        <v>1.6730588796957217E-3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0">
        <f t="shared" si="56"/>
        <v>241.35229560319485</v>
      </c>
      <c r="F261" s="40">
        <f xml:space="preserve"> E261^2*ABS(H$10/(LN(D261))^2-H$7)*(1/SQRT(C261)-1/SQRT(B261))/(SQRT(11*55))</f>
        <v>0.2056146536016675</v>
      </c>
      <c r="G261" s="40">
        <f xml:space="preserve"> E261*ABS(H$10/(LN(D261))^2-H$7)*(1/SQRT(C261)+1/SQRT(B261))/(SQRT(11*55))</f>
        <v>1.6582357439513392E-3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0">
        <f t="shared" si="56"/>
        <v>241.08397092245588</v>
      </c>
      <c r="F262" s="40">
        <f t="shared" ref="F262:F270" si="57" xml:space="preserve"> E262^2*ABS(H$10/(LN(D262))^2-H$7)*(1/SQRT(C262)-1/SQRT(B262))/(SQRT(11*55))</f>
        <v>0.20781260881472888</v>
      </c>
      <c r="G262" s="40">
        <f t="shared" ref="G262:G270" si="58" xml:space="preserve"> E262*ABS(H$10/(LN(D262))^2-H$7)*(1/SQRT(C262)+1/SQRT(B262))/(SQRT(11*55))</f>
        <v>1.6760795671944501E-3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0">
        <f t="shared" si="56"/>
        <v>240.80180890215814</v>
      </c>
      <c r="F263" s="40">
        <f t="shared" si="57"/>
        <v>0.20998510046599614</v>
      </c>
      <c r="G263" s="40">
        <f t="shared" si="58"/>
        <v>1.694367456174303E-3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0">
        <f t="shared" si="56"/>
        <v>240.47193897610006</v>
      </c>
      <c r="F264" s="40">
        <f t="shared" si="57"/>
        <v>0.21222827682212389</v>
      </c>
      <c r="G264" s="40">
        <f t="shared" si="58"/>
        <v>1.7136196677028702E-3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0">
        <f t="shared" si="56"/>
        <v>240.12586031544063</v>
      </c>
      <c r="F265" s="40">
        <f t="shared" si="57"/>
        <v>0.21467536410281302</v>
      </c>
      <c r="G265" s="40">
        <f t="shared" si="58"/>
        <v>1.7339371497332307E-3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0">
        <f t="shared" si="56"/>
        <v>239.81616461848043</v>
      </c>
      <c r="F266" s="40">
        <f t="shared" si="57"/>
        <v>0.21729165285087351</v>
      </c>
      <c r="G266" s="40">
        <f t="shared" si="58"/>
        <v>1.7546848181761406E-3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0">
        <f t="shared" si="56"/>
        <v>239.53333965063752</v>
      </c>
      <c r="F267" s="40">
        <f t="shared" si="57"/>
        <v>0.21960088767508296</v>
      </c>
      <c r="G267" s="40">
        <f t="shared" si="58"/>
        <v>1.773623738392228E-3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0">
        <f t="shared" si="56"/>
        <v>239.25751205390867</v>
      </c>
      <c r="F268" s="40">
        <f t="shared" si="57"/>
        <v>0.2217272465210903</v>
      </c>
      <c r="G268" s="40">
        <f t="shared" si="58"/>
        <v>1.7917212311211604E-3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0">
        <f t="shared" si="56"/>
        <v>238.97017476531499</v>
      </c>
      <c r="F269" s="40">
        <f t="shared" si="57"/>
        <v>0.22432632899669638</v>
      </c>
      <c r="G269" s="40">
        <f t="shared" si="58"/>
        <v>1.8122153406114959E-3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0">
        <f t="shared" si="56"/>
        <v>238.68303106909644</v>
      </c>
      <c r="F270" s="40">
        <f t="shared" si="57"/>
        <v>0.22673894771669742</v>
      </c>
      <c r="G270" s="40">
        <f t="shared" si="58"/>
        <v>1.8321379353501051E-3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0">
        <f t="shared" si="56"/>
        <v>238.37685849463</v>
      </c>
      <c r="F271" s="40">
        <f xml:space="preserve"> E271^2*ABS(H$10/(LN(D271))^2-H$7)*(1/SQRT(C271)-1/SQRT(B271))/(SQRT(11*57))</f>
        <v>0.22444447969820119</v>
      </c>
      <c r="G271" s="40">
        <f xml:space="preserve"> E271*ABS(H$10/(LN(D271))^2-H$7)*(1/SQRT(C271)+1/SQRT(B271))/(SQRT(11*57))</f>
        <v>1.8160984172827673E-3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0">
        <f t="shared" si="56"/>
        <v>238.07903032374901</v>
      </c>
      <c r="F272" s="40">
        <f t="shared" ref="F272:F280" si="59" xml:space="preserve"> E272^2*ABS(H$10/(LN(D272))^2-H$7)*(1/SQRT(C272)-1/SQRT(B272))/(SQRT(11*57))</f>
        <v>0.22621551924860719</v>
      </c>
      <c r="G272" s="40">
        <f t="shared" ref="G272:G280" si="60" xml:space="preserve"> E272*ABS(H$10/(LN(D272))^2-H$7)*(1/SQRT(C272)+1/SQRT(B272))/(SQRT(11*57))</f>
        <v>1.8330883198982987E-3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0">
        <f t="shared" si="56"/>
        <v>237.81090178691159</v>
      </c>
      <c r="F273" s="40">
        <f t="shared" si="59"/>
        <v>0.22842477648330914</v>
      </c>
      <c r="G273" s="40">
        <f t="shared" si="60"/>
        <v>1.8516274103070232E-3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0">
        <f t="shared" si="56"/>
        <v>237.54055868137084</v>
      </c>
      <c r="F274" s="40">
        <f t="shared" si="59"/>
        <v>0.23076484919421636</v>
      </c>
      <c r="G274" s="40">
        <f t="shared" si="60"/>
        <v>1.8707785132061597E-3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0">
        <f t="shared" si="56"/>
        <v>237.31519599552246</v>
      </c>
      <c r="F275" s="40">
        <f t="shared" si="59"/>
        <v>0.23288264758375843</v>
      </c>
      <c r="G275" s="40">
        <f t="shared" si="60"/>
        <v>1.8884897254819429E-3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0">
        <f t="shared" si="56"/>
        <v>237.16218348094637</v>
      </c>
      <c r="F276" s="40">
        <f t="shared" si="59"/>
        <v>0.23525107842060855</v>
      </c>
      <c r="G276" s="40">
        <f t="shared" si="60"/>
        <v>1.9057861419391946E-3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0">
        <f t="shared" si="56"/>
        <v>237.00136108041417</v>
      </c>
      <c r="F277" s="40">
        <f t="shared" si="59"/>
        <v>0.23748789563054895</v>
      </c>
      <c r="G277" s="40">
        <f t="shared" si="60"/>
        <v>1.9229158541908152E-3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0">
        <f t="shared" si="56"/>
        <v>236.85893294729155</v>
      </c>
      <c r="F278" s="40">
        <f t="shared" si="59"/>
        <v>0.23922511332054583</v>
      </c>
      <c r="G278" s="40">
        <f t="shared" si="60"/>
        <v>1.9379846249521055E-3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0">
        <f t="shared" si="56"/>
        <v>236.75338806276696</v>
      </c>
      <c r="F279" s="40">
        <f t="shared" si="59"/>
        <v>0.24128815368377898</v>
      </c>
      <c r="G279" s="40">
        <f t="shared" si="60"/>
        <v>1.9542426525599407E-3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0">
        <f t="shared" si="56"/>
        <v>236.68719732793116</v>
      </c>
      <c r="F280" s="40">
        <f t="shared" si="59"/>
        <v>0.24276434332980884</v>
      </c>
      <c r="G280" s="40">
        <f t="shared" si="60"/>
        <v>1.966578585896443E-3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0">
        <f t="shared" si="56"/>
        <v>236.6074209940015</v>
      </c>
      <c r="F281" s="40">
        <f xml:space="preserve"> E281^2*ABS(H$10/(LN(D281))^2-H$7)*(1/SQRT(C281)-1/SQRT(B281))/(SQRT(11*59))</f>
        <v>0.23942524817716077</v>
      </c>
      <c r="G281" s="40">
        <f xml:space="preserve"> E281*ABS(H$10/(LN(D281))^2-H$7)*(1/SQRT(C281)+1/SQRT(B281))/(SQRT(11*59))</f>
        <v>1.9425670799018717E-3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0">
        <f t="shared" si="56"/>
        <v>236.5696539386968</v>
      </c>
      <c r="F282" s="40">
        <f t="shared" ref="F282:F290" si="61" xml:space="preserve"> E282^2*ABS(H$10/(LN(D282))^2-H$7)*(1/SQRT(C282)-1/SQRT(B282))/(SQRT(11*59))</f>
        <v>0.24096443667456649</v>
      </c>
      <c r="G282" s="40">
        <f t="shared" ref="G282:G290" si="62" xml:space="preserve"> E282*ABS(H$10/(LN(D282))^2-H$7)*(1/SQRT(C282)+1/SQRT(B282))/(SQRT(11*59))</f>
        <v>1.9550888916805725E-3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0">
        <f t="shared" si="56"/>
        <v>236.57627541662893</v>
      </c>
      <c r="F283" s="40">
        <f t="shared" si="61"/>
        <v>0.24196193890451678</v>
      </c>
      <c r="G283" s="40">
        <f t="shared" si="62"/>
        <v>1.9646021846189388E-3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0">
        <f t="shared" si="56"/>
        <v>236.56903388986709</v>
      </c>
      <c r="F284" s="40">
        <f t="shared" si="61"/>
        <v>0.24321934447722493</v>
      </c>
      <c r="G284" s="40">
        <f t="shared" si="62"/>
        <v>1.9755502483654089E-3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0">
        <f t="shared" si="56"/>
        <v>236.598548276299</v>
      </c>
      <c r="F285" s="40">
        <f t="shared" si="61"/>
        <v>0.2443751459889725</v>
      </c>
      <c r="G285" s="40">
        <f t="shared" si="62"/>
        <v>1.9850103983113875E-3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0">
        <f t="shared" si="56"/>
        <v>236.60164042022237</v>
      </c>
      <c r="F286" s="40">
        <f t="shared" si="61"/>
        <v>0.24624407419045438</v>
      </c>
      <c r="G286" s="40">
        <f t="shared" si="62"/>
        <v>1.9980366573299625E-3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0">
        <f t="shared" si="56"/>
        <v>236.53636074183103</v>
      </c>
      <c r="F287" s="40">
        <f t="shared" si="61"/>
        <v>0.24780649082355258</v>
      </c>
      <c r="G287" s="40">
        <f t="shared" si="62"/>
        <v>2.0105231391827757E-3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0">
        <f t="shared" si="56"/>
        <v>236.46082576858467</v>
      </c>
      <c r="F288" s="40">
        <f t="shared" si="61"/>
        <v>0.24928473205605636</v>
      </c>
      <c r="G288" s="40">
        <f t="shared" si="62"/>
        <v>2.0234499333459167E-3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0">
        <f t="shared" si="56"/>
        <v>236.35265014926551</v>
      </c>
      <c r="F289" s="40">
        <f t="shared" si="61"/>
        <v>0.25111066048308328</v>
      </c>
      <c r="G289" s="40">
        <f t="shared" si="62"/>
        <v>2.0381854536348377E-3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0">
        <f t="shared" si="56"/>
        <v>236.19382417726857</v>
      </c>
      <c r="F290" s="40">
        <f t="shared" si="61"/>
        <v>0.25266707554060269</v>
      </c>
      <c r="G290" s="40">
        <f t="shared" si="62"/>
        <v>2.0530660896231545E-3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0">
        <f t="shared" si="56"/>
        <v>235.98295263193302</v>
      </c>
      <c r="F291" s="40">
        <f xml:space="preserve"> E291^2*ABS(H$10/(LN(D291))^2-H$7)*(1/SQRT(C291)-1/SQRT(B291))/(SQRT(11*61))</f>
        <v>0.25050763384302488</v>
      </c>
      <c r="G291" s="40">
        <f xml:space="preserve"> E291*ABS(H$10/(LN(D291))^2-H$7)*(1/SQRT(C291)+1/SQRT(B291))/(SQRT(11*61))</f>
        <v>2.0355494757843609E-3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0">
        <f t="shared" si="56"/>
        <v>235.81477720010824</v>
      </c>
      <c r="F292" s="40">
        <f t="shared" ref="F292:F300" si="63" xml:space="preserve"> E292^2*ABS(H$10/(LN(D292))^2-H$7)*(1/SQRT(C292)-1/SQRT(B292))/(SQRT(11*61))</f>
        <v>0.25271472284762303</v>
      </c>
      <c r="G292" s="40">
        <f t="shared" ref="G292:G300" si="64" xml:space="preserve"> E292*ABS(H$10/(LN(D292))^2-H$7)*(1/SQRT(C292)+1/SQRT(B292))/(SQRT(11*61))</f>
        <v>2.0532671169670638E-3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0">
        <f t="shared" si="56"/>
        <v>235.62532180522533</v>
      </c>
      <c r="F293" s="40">
        <f t="shared" si="63"/>
        <v>0.2546941286768189</v>
      </c>
      <c r="G293" s="40">
        <f t="shared" si="64"/>
        <v>2.0700892102871278E-3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0">
        <f t="shared" si="56"/>
        <v>235.43341836178345</v>
      </c>
      <c r="F294" s="40">
        <f t="shared" si="63"/>
        <v>0.25667145494725202</v>
      </c>
      <c r="G294" s="40">
        <f t="shared" si="64"/>
        <v>2.0873837218090903E-3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0">
        <f t="shared" si="56"/>
        <v>235.25382237872694</v>
      </c>
      <c r="F295" s="40">
        <f t="shared" si="63"/>
        <v>0.2590471608795491</v>
      </c>
      <c r="G295" s="40">
        <f t="shared" si="64"/>
        <v>2.1058605895047169E-3</v>
      </c>
      <c r="I295" s="3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7">
        <f t="shared" si="56"/>
        <v>235.06061683529916</v>
      </c>
      <c r="F296" s="47">
        <f t="shared" si="63"/>
        <v>0.26149104204496293</v>
      </c>
      <c r="G296" s="47">
        <f t="shared" si="64"/>
        <v>2.1245486861791061E-3</v>
      </c>
      <c r="H296" s="48"/>
      <c r="I296" s="36"/>
      <c r="J296" s="37"/>
      <c r="K296" s="25"/>
      <c r="L296" s="25"/>
      <c r="M296" s="22"/>
      <c r="N296" s="22"/>
      <c r="P296" s="41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0">
        <f t="shared" si="56"/>
        <v>234.85661122851238</v>
      </c>
      <c r="F297" s="40">
        <f t="shared" si="63"/>
        <v>0.26310189458512745</v>
      </c>
      <c r="G297" s="40">
        <f t="shared" si="64"/>
        <v>2.1399561642684861E-3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0">
        <f t="shared" si="56"/>
        <v>234.67394786729977</v>
      </c>
      <c r="F298" s="40">
        <f t="shared" si="63"/>
        <v>0.26549544708200057</v>
      </c>
      <c r="G298" s="40">
        <f t="shared" si="64"/>
        <v>2.1589738803855958E-3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0">
        <f t="shared" si="56"/>
        <v>234.51138783341185</v>
      </c>
      <c r="F299" s="40">
        <f t="shared" si="63"/>
        <v>0.26701587160974599</v>
      </c>
      <c r="G299" s="40">
        <f t="shared" si="64"/>
        <v>2.1729861251099324E-3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0">
        <f t="shared" si="56"/>
        <v>234.33180505111005</v>
      </c>
      <c r="F300" s="40">
        <f t="shared" si="63"/>
        <v>0.26893730427135981</v>
      </c>
      <c r="G300" s="40">
        <f t="shared" si="64"/>
        <v>2.1900205795618789E-3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0">
        <f t="shared" si="56"/>
        <v>234.12402283235508</v>
      </c>
      <c r="F301" s="40">
        <f xml:space="preserve"> E301^2*ABS(H$10/(LN(D301))^2-H$7)*(1/SQRT(C301)-1/SQRT(B301))/(SQRT(11*63))</f>
        <v>0.26632011077759687</v>
      </c>
      <c r="G301" s="40">
        <f xml:space="preserve"> E301*ABS(H$10/(LN(D301))^2-H$7)*(1/SQRT(C301)+1/SQRT(B301))/(SQRT(11*63))</f>
        <v>2.170661673399848E-3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0">
        <f t="shared" si="56"/>
        <v>233.96381878229323</v>
      </c>
      <c r="F302" s="40">
        <f t="shared" ref="F302:F310" si="65" xml:space="preserve"> E302^2*ABS(H$10/(LN(D302))^2-H$7)*(1/SQRT(C302)-1/SQRT(B302))/(SQRT(11*63))</f>
        <v>0.26862738384663043</v>
      </c>
      <c r="G302" s="40">
        <f t="shared" ref="G302:G310" si="66" xml:space="preserve"> E302*ABS(H$10/(LN(D302))^2-H$7)*(1/SQRT(C302)+1/SQRT(B302))/(SQRT(11*63))</f>
        <v>2.1884017693060368E-3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0">
        <f t="shared" si="56"/>
        <v>233.78878097888762</v>
      </c>
      <c r="F303" s="40">
        <f t="shared" si="65"/>
        <v>0.27047305844918351</v>
      </c>
      <c r="G303" s="40">
        <f t="shared" si="66"/>
        <v>2.2046972267447331E-3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0">
        <f t="shared" si="56"/>
        <v>233.61116523326396</v>
      </c>
      <c r="F304" s="40">
        <f t="shared" si="65"/>
        <v>0.27213999028109165</v>
      </c>
      <c r="G304" s="40">
        <f t="shared" si="66"/>
        <v>2.2203006011561402E-3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0">
        <f t="shared" si="56"/>
        <v>233.40750987575674</v>
      </c>
      <c r="F305" s="40">
        <f t="shared" si="65"/>
        <v>0.27433365418951966</v>
      </c>
      <c r="G305" s="40">
        <f t="shared" si="66"/>
        <v>2.2385399881665398E-3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0">
        <f t="shared" si="56"/>
        <v>233.17486264737812</v>
      </c>
      <c r="F306" s="40">
        <f t="shared" si="65"/>
        <v>0.27721938809329488</v>
      </c>
      <c r="G306" s="40">
        <f t="shared" si="66"/>
        <v>2.2599332796697565E-3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0">
        <f t="shared" si="56"/>
        <v>232.95709685559089</v>
      </c>
      <c r="F307" s="40">
        <f t="shared" si="65"/>
        <v>0.27904228620735066</v>
      </c>
      <c r="G307" s="40">
        <f t="shared" si="66"/>
        <v>2.2769787262697863E-3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0">
        <f t="shared" si="56"/>
        <v>232.74979298547748</v>
      </c>
      <c r="F308" s="40">
        <f t="shared" si="65"/>
        <v>0.28119871877390884</v>
      </c>
      <c r="G308" s="40">
        <f t="shared" si="66"/>
        <v>2.2961213940058301E-3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0">
        <f t="shared" si="56"/>
        <v>232.555500831107</v>
      </c>
      <c r="F309" s="40">
        <f t="shared" si="65"/>
        <v>0.28347630230562321</v>
      </c>
      <c r="G309" s="40">
        <f t="shared" si="66"/>
        <v>2.3142475370850927E-3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0">
        <f t="shared" si="56"/>
        <v>232.31213445152778</v>
      </c>
      <c r="F310" s="40">
        <f t="shared" si="65"/>
        <v>0.2858462078469583</v>
      </c>
      <c r="G310" s="40">
        <f t="shared" si="66"/>
        <v>2.3344468086503312E-3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0">
        <f t="shared" si="56"/>
        <v>232.07773511218357</v>
      </c>
      <c r="F311" s="40">
        <f xml:space="preserve"> E311^2*ABS(H$10/(LN(D311))^2-H$7)*(1/SQRT(C311)-1/SQRT(B311))/(SQRT(11*65))</f>
        <v>0.28359822185642131</v>
      </c>
      <c r="G311" s="40">
        <f xml:space="preserve"> E311*ABS(H$10/(LN(D311))^2-H$7)*(1/SQRT(C311)+1/SQRT(B311))/(SQRT(11*65))</f>
        <v>2.3162201534847006E-3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0">
        <f t="shared" si="56"/>
        <v>231.88829896318688</v>
      </c>
      <c r="F312" s="40">
        <f t="shared" ref="F312:F320" si="67" xml:space="preserve"> E312^2*ABS(H$10/(LN(D312))^2-H$7)*(1/SQRT(C312)-1/SQRT(B312))/(SQRT(11*65))</f>
        <v>0.28525203382857872</v>
      </c>
      <c r="G312" s="40">
        <f t="shared" ref="G312:G320" si="68" xml:space="preserve"> E312*ABS(H$10/(LN(D312))^2-H$7)*(1/SQRT(C312)+1/SQRT(B312))/(SQRT(11*65))</f>
        <v>2.332642406895923E-3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0">
        <f t="shared" si="56"/>
        <v>231.65499467112551</v>
      </c>
      <c r="F313" s="40">
        <f t="shared" si="67"/>
        <v>0.28767036861811845</v>
      </c>
      <c r="G313" s="40">
        <f t="shared" si="68"/>
        <v>2.3528033058001223E-3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0">
        <f t="shared" si="56"/>
        <v>231.44893117991154</v>
      </c>
      <c r="F314" s="40">
        <f t="shared" si="67"/>
        <v>0.28945874871828453</v>
      </c>
      <c r="G314" s="40">
        <f t="shared" si="68"/>
        <v>2.370000618796231E-3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0">
        <f t="shared" si="56"/>
        <v>231.24117428053501</v>
      </c>
      <c r="F315" s="40">
        <f t="shared" si="67"/>
        <v>0.29216906466757553</v>
      </c>
      <c r="G315" s="40">
        <f t="shared" si="68"/>
        <v>2.3913477709380385E-3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0">
        <f t="shared" si="56"/>
        <v>231.01828147538939</v>
      </c>
      <c r="F316" s="40">
        <f t="shared" si="67"/>
        <v>0.29439668437091671</v>
      </c>
      <c r="G316" s="40">
        <f t="shared" si="68"/>
        <v>2.4108280873263339E-3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0">
        <f t="shared" si="56"/>
        <v>230.82831955358932</v>
      </c>
      <c r="F317" s="40">
        <f t="shared" si="67"/>
        <v>0.29659624313072486</v>
      </c>
      <c r="G317" s="40">
        <f t="shared" si="68"/>
        <v>2.4293088501870616E-3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0">
        <f t="shared" si="56"/>
        <v>230.63079776083288</v>
      </c>
      <c r="F318" s="40">
        <f t="shared" si="67"/>
        <v>0.29926861977189473</v>
      </c>
      <c r="G318" s="40">
        <f t="shared" si="68"/>
        <v>2.4503279202253456E-3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0">
        <f t="shared" si="56"/>
        <v>230.43083434160238</v>
      </c>
      <c r="F319" s="40">
        <f t="shared" si="67"/>
        <v>0.30084699732168907</v>
      </c>
      <c r="G319" s="40">
        <f t="shared" si="68"/>
        <v>2.4667476399543478E-3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0">
        <f t="shared" si="56"/>
        <v>230.21678403884206</v>
      </c>
      <c r="F320" s="40">
        <f t="shared" si="67"/>
        <v>0.30352184529435955</v>
      </c>
      <c r="G320" s="40">
        <f t="shared" si="68"/>
        <v>2.4883519794606009E-3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0">
        <f t="shared" si="56"/>
        <v>230.07928258139617</v>
      </c>
      <c r="F321" s="40">
        <f xml:space="preserve"> E321^2*ABS(H$10/(LN(D321))^2-H$7)*(1/SQRT(C321)-1/SQRT(B321))/(SQRT(11*67))</f>
        <v>0.30123543904618622</v>
      </c>
      <c r="G321" s="40">
        <f xml:space="preserve"> E321*ABS(H$10/(LN(D321))^2-H$7)*(1/SQRT(C321)+1/SQRT(B321))/(SQRT(11*67))</f>
        <v>2.468394062836725E-3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0">
        <f t="shared" si="56"/>
        <v>229.94179722944767</v>
      </c>
      <c r="F322" s="40">
        <f t="shared" ref="F322:F330" si="69" xml:space="preserve"> E322^2*ABS(H$10/(LN(D322))^2-H$7)*(1/SQRT(C322)-1/SQRT(B322))/(SQRT(11*67))</f>
        <v>0.30306357512439741</v>
      </c>
      <c r="G322" s="40">
        <f t="shared" ref="G322:G330" si="70" xml:space="preserve"> E322*ABS(H$10/(LN(D322))^2-H$7)*(1/SQRT(C322)+1/SQRT(B322))/(SQRT(11*67))</f>
        <v>2.4848291960662852E-3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0">
        <f t="shared" ref="E323:E386" si="71" xml:space="preserve"> (H$4+H$7*LN(D323)+H$10/LN(D323))^-1</f>
        <v>229.83131618263977</v>
      </c>
      <c r="F323" s="40">
        <f t="shared" si="69"/>
        <v>0.30487547187803954</v>
      </c>
      <c r="G323" s="40">
        <f t="shared" si="70"/>
        <v>2.5014093958298338E-3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0">
        <f t="shared" si="71"/>
        <v>229.74246063986828</v>
      </c>
      <c r="F324" s="40">
        <f t="shared" si="69"/>
        <v>0.30713229958362842</v>
      </c>
      <c r="G324" s="40">
        <f t="shared" si="70"/>
        <v>2.5186526154589049E-3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0">
        <f t="shared" si="71"/>
        <v>229.65998714192767</v>
      </c>
      <c r="F325" s="40">
        <f t="shared" si="69"/>
        <v>0.30899783462285618</v>
      </c>
      <c r="G325" s="40">
        <f t="shared" si="70"/>
        <v>2.5343405217752081E-3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0">
        <f t="shared" si="71"/>
        <v>229.59545140667296</v>
      </c>
      <c r="F326" s="40">
        <f t="shared" si="69"/>
        <v>0.31012288951274503</v>
      </c>
      <c r="G326" s="40">
        <f t="shared" si="70"/>
        <v>2.5465972454564016E-3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0">
        <f t="shared" si="71"/>
        <v>229.55168105335113</v>
      </c>
      <c r="F327" s="40">
        <f t="shared" si="69"/>
        <v>0.31211353861728042</v>
      </c>
      <c r="G327" s="40">
        <f t="shared" si="70"/>
        <v>2.5623052419834385E-3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0">
        <f t="shared" si="71"/>
        <v>229.47288925947839</v>
      </c>
      <c r="F328" s="40">
        <f t="shared" si="69"/>
        <v>0.31380912337229916</v>
      </c>
      <c r="G328" s="40">
        <f t="shared" si="70"/>
        <v>2.5774522943913937E-3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0">
        <f t="shared" si="71"/>
        <v>229.35386791457699</v>
      </c>
      <c r="F329" s="40">
        <f t="shared" si="69"/>
        <v>0.31603673741090837</v>
      </c>
      <c r="G329" s="40">
        <f t="shared" si="70"/>
        <v>2.5955570342678764E-3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0">
        <f t="shared" si="71"/>
        <v>229.22329972003007</v>
      </c>
      <c r="F330" s="40">
        <f t="shared" si="69"/>
        <v>0.31736510538310303</v>
      </c>
      <c r="G330" s="40">
        <f t="shared" si="70"/>
        <v>2.609835607997252E-3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0">
        <f t="shared" si="71"/>
        <v>229.05806842634496</v>
      </c>
      <c r="F331" s="40">
        <f xml:space="preserve"> E331^2*ABS(H$10/(LN(D331))^2-H$7)*(1/SQRT(C331)-1/SQRT(B331))/(SQRT(11*69))</f>
        <v>0.3147545876618974</v>
      </c>
      <c r="G331" s="40">
        <f xml:space="preserve"> E331*ABS(H$10/(LN(D331))^2-H$7)*(1/SQRT(C331)+1/SQRT(B331))/(SQRT(11*69))</f>
        <v>2.5888102965937287E-3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0">
        <f t="shared" si="71"/>
        <v>228.8582465281377</v>
      </c>
      <c r="F332" s="40">
        <f t="shared" ref="F332:F340" si="72" xml:space="preserve"> E332^2*ABS(H$10/(LN(D332))^2-H$7)*(1/SQRT(C332)-1/SQRT(B332))/(SQRT(11*69))</f>
        <v>0.31703019450827175</v>
      </c>
      <c r="G332" s="40">
        <f t="shared" ref="G332:G340" si="73" xml:space="preserve"> E332*ABS(H$10/(LN(D332))^2-H$7)*(1/SQRT(C332)+1/SQRT(B332))/(SQRT(11*69))</f>
        <v>2.6084915858990958E-3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0">
        <f t="shared" si="71"/>
        <v>228.67637964620405</v>
      </c>
      <c r="F333" s="40">
        <f t="shared" si="72"/>
        <v>0.31952335734719495</v>
      </c>
      <c r="G333" s="40">
        <f t="shared" si="73"/>
        <v>2.6285062475335276E-3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0">
        <f t="shared" si="71"/>
        <v>228.49105667100011</v>
      </c>
      <c r="F334" s="40">
        <f t="shared" si="72"/>
        <v>0.32196242442493428</v>
      </c>
      <c r="G334" s="40">
        <f t="shared" si="73"/>
        <v>2.6483160117576235E-3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0">
        <f t="shared" si="71"/>
        <v>228.35776698498987</v>
      </c>
      <c r="F335" s="40">
        <f t="shared" si="72"/>
        <v>0.32454768652159255</v>
      </c>
      <c r="G335" s="40">
        <f t="shared" si="73"/>
        <v>2.6679444909846403E-3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0">
        <f t="shared" si="71"/>
        <v>228.1936332308176</v>
      </c>
      <c r="F336" s="40">
        <f t="shared" si="72"/>
        <v>0.3272762750607896</v>
      </c>
      <c r="G336" s="40">
        <f t="shared" si="73"/>
        <v>2.6892087678152318E-3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0">
        <f t="shared" si="71"/>
        <v>227.98066988561507</v>
      </c>
      <c r="F337" s="40">
        <f t="shared" si="72"/>
        <v>0.32938375375143736</v>
      </c>
      <c r="G337" s="40">
        <f t="shared" si="73"/>
        <v>2.7088902872666469E-3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0">
        <f t="shared" si="71"/>
        <v>227.71599989092971</v>
      </c>
      <c r="F338" s="40">
        <f t="shared" si="72"/>
        <v>0.33121189043660282</v>
      </c>
      <c r="G338" s="40">
        <f t="shared" si="73"/>
        <v>2.7272505534436005E-3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0">
        <f t="shared" si="71"/>
        <v>227.45212398270803</v>
      </c>
      <c r="F339" s="40">
        <f t="shared" si="72"/>
        <v>0.33313093363647872</v>
      </c>
      <c r="G339" s="40">
        <f t="shared" si="73"/>
        <v>2.7463221562874685E-3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0">
        <f t="shared" si="71"/>
        <v>227.16463895303994</v>
      </c>
      <c r="F340" s="40">
        <f t="shared" si="72"/>
        <v>0.33449371748841222</v>
      </c>
      <c r="G340" s="40">
        <f t="shared" si="73"/>
        <v>2.7633797093424809E-3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0">
        <f t="shared" si="71"/>
        <v>226.84359702209355</v>
      </c>
      <c r="F341" s="40">
        <f xml:space="preserve"> E341^2*ABS(H$10/(LN(D341))^2-H$7)*(1/SQRT(C341)-1/SQRT(B341))/(SQRT(11*71))</f>
        <v>0.33149396794462604</v>
      </c>
      <c r="G341" s="40">
        <f xml:space="preserve"> E341*ABS(H$10/(LN(D341))^2-H$7)*(1/SQRT(C341)+1/SQRT(B341))/(SQRT(11*71))</f>
        <v>2.7420838219834247E-3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0">
        <f t="shared" si="71"/>
        <v>226.56599079463047</v>
      </c>
      <c r="F342" s="40">
        <f t="shared" ref="F342:F350" si="74" xml:space="preserve"> E342^2*ABS(H$10/(LN(D342))^2-H$7)*(1/SQRT(C342)-1/SQRT(B342))/(SQRT(11*71))</f>
        <v>0.33474651579160736</v>
      </c>
      <c r="G342" s="40">
        <f t="shared" ref="G342:G350" si="75" xml:space="preserve"> E342*ABS(H$10/(LN(D342))^2-H$7)*(1/SQRT(C342)+1/SQRT(B342))/(SQRT(11*71))</f>
        <v>2.7671815495756307E-3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0">
        <f t="shared" si="71"/>
        <v>226.25361078535505</v>
      </c>
      <c r="F343" s="40">
        <f t="shared" si="74"/>
        <v>0.3380787451102098</v>
      </c>
      <c r="G343" s="40">
        <f t="shared" si="75"/>
        <v>2.7932813986007374E-3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0">
        <f t="shared" si="71"/>
        <v>225.92408682931722</v>
      </c>
      <c r="F344" s="40">
        <f t="shared" si="74"/>
        <v>0.34098250470624059</v>
      </c>
      <c r="G344" s="40">
        <f t="shared" si="75"/>
        <v>2.8187395138751428E-3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0">
        <f t="shared" si="71"/>
        <v>225.56078548516612</v>
      </c>
      <c r="F345" s="40">
        <f t="shared" si="74"/>
        <v>0.34419653251029586</v>
      </c>
      <c r="G345" s="40">
        <f t="shared" si="75"/>
        <v>2.8455705416436114E-3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0">
        <f t="shared" si="71"/>
        <v>225.16796910231187</v>
      </c>
      <c r="F346" s="40">
        <f t="shared" si="74"/>
        <v>0.34766531187396987</v>
      </c>
      <c r="G346" s="40">
        <f t="shared" si="75"/>
        <v>2.873351000490197E-3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0">
        <f t="shared" si="71"/>
        <v>224.74832757137617</v>
      </c>
      <c r="F347" s="40">
        <f t="shared" si="74"/>
        <v>0.34992284704940568</v>
      </c>
      <c r="G347" s="40">
        <f t="shared" si="75"/>
        <v>2.8975122554460698E-3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0">
        <f t="shared" si="71"/>
        <v>224.35613464442025</v>
      </c>
      <c r="F348" s="40">
        <f t="shared" si="74"/>
        <v>0.3528903224007654</v>
      </c>
      <c r="G348" s="40">
        <f t="shared" si="75"/>
        <v>2.9242930123968606E-3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0">
        <f t="shared" si="71"/>
        <v>223.9766825830738</v>
      </c>
      <c r="F349" s="40">
        <f t="shared" si="74"/>
        <v>0.35526142040227587</v>
      </c>
      <c r="G349" s="40">
        <f t="shared" si="75"/>
        <v>2.9477207267443583E-3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0">
        <f t="shared" si="71"/>
        <v>223.59397098967935</v>
      </c>
      <c r="F350" s="40">
        <f t="shared" si="74"/>
        <v>0.35807290981916856</v>
      </c>
      <c r="G350" s="40">
        <f t="shared" si="75"/>
        <v>2.9735256002396382E-3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0">
        <f t="shared" si="71"/>
        <v>223.2166911271006</v>
      </c>
      <c r="F351" s="40">
        <f xml:space="preserve"> E351^2*ABS(H$10/(LN(D351))^2-H$7)*(1/SQRT(C351)-1/SQRT(B351))/(SQRT(11*73))</f>
        <v>0.35498092983163743</v>
      </c>
      <c r="G351" s="40">
        <f xml:space="preserve"> E351*ABS(H$10/(LN(D351))^2-H$7)*(1/SQRT(C351)+1/SQRT(B351))/(SQRT(11*73))</f>
        <v>2.9528512757477656E-3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0">
        <f t="shared" si="71"/>
        <v>222.91030245169526</v>
      </c>
      <c r="F352" s="40">
        <f t="shared" ref="F352:F360" si="76" xml:space="preserve"> E352^2*ABS(H$10/(LN(D352))^2-H$7)*(1/SQRT(C352)-1/SQRT(B352))/(SQRT(11*73))</f>
        <v>0.35782548834039418</v>
      </c>
      <c r="G352" s="40">
        <f t="shared" ref="G352:G360" si="77" xml:space="preserve"> E352*ABS(H$10/(LN(D352))^2-H$7)*(1/SQRT(C352)+1/SQRT(B352))/(SQRT(11*73))</f>
        <v>2.9780306566330344E-3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0">
        <f t="shared" si="71"/>
        <v>222.63832124233582</v>
      </c>
      <c r="F353" s="40">
        <f t="shared" si="76"/>
        <v>0.36074237739494597</v>
      </c>
      <c r="G353" s="40">
        <f t="shared" si="77"/>
        <v>3.0027356588018992E-3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0">
        <f t="shared" si="71"/>
        <v>222.37136309133751</v>
      </c>
      <c r="F354" s="40">
        <f t="shared" si="76"/>
        <v>0.36394888408177933</v>
      </c>
      <c r="G354" s="40">
        <f t="shared" si="77"/>
        <v>3.0285490023514725E-3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0">
        <f t="shared" si="71"/>
        <v>222.13274746541461</v>
      </c>
      <c r="F355" s="40">
        <f t="shared" si="76"/>
        <v>0.36660558003998345</v>
      </c>
      <c r="G355" s="40">
        <f t="shared" si="77"/>
        <v>3.0508931161456298E-3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0">
        <f t="shared" si="71"/>
        <v>221.94341410745363</v>
      </c>
      <c r="F356" s="40">
        <f t="shared" si="76"/>
        <v>0.36953148202423275</v>
      </c>
      <c r="G356" s="40">
        <f t="shared" si="77"/>
        <v>3.0737989767295891E-3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0">
        <f t="shared" si="71"/>
        <v>221.74368977767895</v>
      </c>
      <c r="F357" s="40">
        <f t="shared" si="76"/>
        <v>0.37177006345986924</v>
      </c>
      <c r="G357" s="40">
        <f t="shared" si="77"/>
        <v>3.0947715006905368E-3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0">
        <f t="shared" si="71"/>
        <v>221.58461603209614</v>
      </c>
      <c r="F358" s="40">
        <f t="shared" si="76"/>
        <v>0.3728859984105895</v>
      </c>
      <c r="G358" s="40">
        <f t="shared" si="77"/>
        <v>3.109148956134599E-3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0">
        <f t="shared" si="71"/>
        <v>221.47007555758302</v>
      </c>
      <c r="F359" s="40">
        <f t="shared" si="76"/>
        <v>0.37551406918273528</v>
      </c>
      <c r="G359" s="40">
        <f t="shared" si="77"/>
        <v>3.1300635678234547E-3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0">
        <f t="shared" si="71"/>
        <v>221.39051760432642</v>
      </c>
      <c r="F360" s="40">
        <f t="shared" si="76"/>
        <v>0.37707610000684194</v>
      </c>
      <c r="G360" s="40">
        <f t="shared" si="77"/>
        <v>3.1452659433497442E-3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0">
        <f t="shared" si="71"/>
        <v>221.36600179728626</v>
      </c>
      <c r="F361" s="40">
        <f xml:space="preserve"> E361^2*ABS(H$10/(LN(D361))^2-H$7)*(1/SQRT(C361)-1/SQRT(B361))/(SQRT(11*75))</f>
        <v>0.37328680617675447</v>
      </c>
      <c r="G361" s="40">
        <f xml:space="preserve"> E361*ABS(H$10/(LN(D361))^2-H$7)*(1/SQRT(C361)+1/SQRT(B361))/(SQRT(11*75))</f>
        <v>3.1153496667441112E-3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0">
        <f t="shared" si="71"/>
        <v>221.33388205223889</v>
      </c>
      <c r="F362" s="40">
        <f t="shared" ref="F362:F370" si="78" xml:space="preserve"> E362^2*ABS(H$10/(LN(D362))^2-H$7)*(1/SQRT(C362)-1/SQRT(B362))/(SQRT(11*75))</f>
        <v>0.37550889911499907</v>
      </c>
      <c r="G362" s="40">
        <f t="shared" ref="G362:G370" si="79" xml:space="preserve"> E362*ABS(H$10/(LN(D362))^2-H$7)*(1/SQRT(C362)+1/SQRT(B362))/(SQRT(11*75))</f>
        <v>3.1334978579638162E-3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0">
        <f t="shared" si="71"/>
        <v>221.31338693600165</v>
      </c>
      <c r="F363" s="40">
        <f t="shared" si="78"/>
        <v>0.37744830113212519</v>
      </c>
      <c r="G363" s="40">
        <f t="shared" si="79"/>
        <v>3.1506638414733434E-3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0">
        <f t="shared" si="71"/>
        <v>221.25170097429444</v>
      </c>
      <c r="F364" s="40">
        <f t="shared" si="78"/>
        <v>0.37934002434404779</v>
      </c>
      <c r="G364" s="40">
        <f t="shared" si="79"/>
        <v>3.1676862645943007E-3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0">
        <f t="shared" si="71"/>
        <v>221.19710909197806</v>
      </c>
      <c r="F365" s="40">
        <f t="shared" si="78"/>
        <v>0.38175170874575071</v>
      </c>
      <c r="G365" s="40">
        <f t="shared" si="79"/>
        <v>3.1868526951870898E-3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0">
        <f t="shared" si="71"/>
        <v>221.16168349580494</v>
      </c>
      <c r="F366" s="40">
        <f t="shared" si="78"/>
        <v>0.38326650814682689</v>
      </c>
      <c r="G366" s="40">
        <f t="shared" si="79"/>
        <v>3.2014782218380911E-3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0">
        <f t="shared" si="71"/>
        <v>221.10737351279514</v>
      </c>
      <c r="F367" s="40">
        <f t="shared" si="78"/>
        <v>0.38650682682773579</v>
      </c>
      <c r="G367" s="40">
        <f t="shared" si="79"/>
        <v>3.2244424784269319E-3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0">
        <f t="shared" si="71"/>
        <v>221.01809163489071</v>
      </c>
      <c r="F368" s="40">
        <f t="shared" si="78"/>
        <v>0.38835949429990274</v>
      </c>
      <c r="G368" s="40">
        <f t="shared" si="79"/>
        <v>3.2417403003345883E-3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0">
        <f t="shared" si="71"/>
        <v>220.90553781258151</v>
      </c>
      <c r="F369" s="40">
        <f t="shared" si="78"/>
        <v>0.39026361779693963</v>
      </c>
      <c r="G369" s="40">
        <f t="shared" si="79"/>
        <v>3.2587631164542768E-3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0">
        <f t="shared" si="71"/>
        <v>220.76508357529184</v>
      </c>
      <c r="F370" s="40">
        <f t="shared" si="78"/>
        <v>0.3928361818106319</v>
      </c>
      <c r="G370" s="40">
        <f t="shared" si="79"/>
        <v>3.280215256028915E-3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0">
        <f t="shared" si="71"/>
        <v>220.63517258752125</v>
      </c>
      <c r="F371" s="40">
        <f xml:space="preserve"> E371^2*ABS(H$10/(LN(D371))^2-H$7)*(1/SQRT(C371)-1/SQRT(B371))/(SQRT(11*77))</f>
        <v>0.38878402996886796</v>
      </c>
      <c r="G371" s="40">
        <f xml:space="preserve"> E371*ABS(H$10/(LN(D371))^2-H$7)*(1/SQRT(C371)+1/SQRT(B371))/(SQRT(11*77))</f>
        <v>3.2510000647200232E-3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0">
        <f t="shared" si="71"/>
        <v>220.47626945373781</v>
      </c>
      <c r="F372" s="40">
        <f t="shared" ref="F372:F380" si="80" xml:space="preserve"> E372^2*ABS(H$10/(LN(D372))^2-H$7)*(1/SQRT(C372)-1/SQRT(B372))/(SQRT(11*77))</f>
        <v>0.39072394990228437</v>
      </c>
      <c r="G372" s="40">
        <f t="shared" ref="G372:G380" si="81" xml:space="preserve"> E372*ABS(H$10/(LN(D372))^2-H$7)*(1/SQRT(C372)+1/SQRT(B372))/(SQRT(11*77))</f>
        <v>3.2693624433067369E-3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0">
        <f t="shared" si="71"/>
        <v>220.35437512145987</v>
      </c>
      <c r="F373" s="40">
        <f t="shared" si="80"/>
        <v>0.3934601170766886</v>
      </c>
      <c r="G373" s="40">
        <f t="shared" si="81"/>
        <v>3.2901808520065944E-3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0">
        <f t="shared" si="71"/>
        <v>220.22376596518797</v>
      </c>
      <c r="F374" s="40">
        <f t="shared" si="80"/>
        <v>0.39589655101271981</v>
      </c>
      <c r="G374" s="40">
        <f t="shared" si="81"/>
        <v>3.3112224164827809E-3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0">
        <f t="shared" si="71"/>
        <v>220.1370129256207</v>
      </c>
      <c r="F375" s="40">
        <f t="shared" si="80"/>
        <v>0.39840908222625804</v>
      </c>
      <c r="G375" s="40">
        <f t="shared" si="81"/>
        <v>3.3314859942325426E-3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7">
        <f t="shared" si="71"/>
        <v>220.05237486330148</v>
      </c>
      <c r="F376" s="47">
        <f t="shared" si="80"/>
        <v>0.40045273634416256</v>
      </c>
      <c r="G376" s="47">
        <f t="shared" si="81"/>
        <v>3.3489538062017894E-3</v>
      </c>
      <c r="H376" s="48"/>
      <c r="I376" s="36"/>
      <c r="J376" s="37"/>
      <c r="K376" s="25"/>
      <c r="L376" s="25"/>
      <c r="M376" s="22"/>
      <c r="N376" s="22"/>
      <c r="P376" s="41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0">
        <f t="shared" si="71"/>
        <v>219.93910451308525</v>
      </c>
      <c r="F377" s="40">
        <f t="shared" si="80"/>
        <v>0.40266456658438016</v>
      </c>
      <c r="G377" s="40">
        <f t="shared" si="81"/>
        <v>3.368156991208291E-3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0">
        <f t="shared" si="71"/>
        <v>219.85756766078711</v>
      </c>
      <c r="F378" s="40">
        <f t="shared" si="80"/>
        <v>0.40491396760281806</v>
      </c>
      <c r="G378" s="40">
        <f t="shared" si="81"/>
        <v>3.3864195810068163E-3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0">
        <f t="shared" si="71"/>
        <v>219.80856802659446</v>
      </c>
      <c r="F379" s="40">
        <f t="shared" si="80"/>
        <v>0.40721729149701608</v>
      </c>
      <c r="G379" s="40">
        <f t="shared" si="81"/>
        <v>3.4062163348353605E-3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0">
        <f t="shared" si="71"/>
        <v>219.73495099855253</v>
      </c>
      <c r="F380" s="40">
        <f t="shared" si="80"/>
        <v>0.40828179987970858</v>
      </c>
      <c r="G380" s="40">
        <f t="shared" si="81"/>
        <v>3.4196019918186541E-3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0">
        <f t="shared" si="71"/>
        <v>219.6514887488201</v>
      </c>
      <c r="F381" s="40">
        <f xml:space="preserve"> E381^2*ABS(H$10/(LN(D381))^2-H$7)*(1/SQRT(C381)-1/SQRT(B381))/(SQRT(11*79))</f>
        <v>0.40516552728267163</v>
      </c>
      <c r="G381" s="40">
        <f xml:space="preserve"> E381*ABS(H$10/(LN(D381))^2-H$7)*(1/SQRT(C381)+1/SQRT(B381))/(SQRT(11*79))</f>
        <v>3.3928089019642452E-3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0">
        <f t="shared" si="71"/>
        <v>219.55176610044913</v>
      </c>
      <c r="F382" s="40">
        <f t="shared" ref="F382:F390" si="82" xml:space="preserve"> E382^2*ABS(H$10/(LN(D382))^2-H$7)*(1/SQRT(C382)-1/SQRT(B382))/(SQRT(11*79))</f>
        <v>0.40689806855163102</v>
      </c>
      <c r="G382" s="40">
        <f t="shared" ref="G382:G390" si="83" xml:space="preserve"> E382*ABS(H$10/(LN(D382))^2-H$7)*(1/SQRT(C382)+1/SQRT(B382))/(SQRT(11*79))</f>
        <v>3.4091283282099397E-3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0">
        <f t="shared" si="71"/>
        <v>219.48231394712002</v>
      </c>
      <c r="F383" s="40">
        <f t="shared" si="82"/>
        <v>0.40869921313425633</v>
      </c>
      <c r="G383" s="40">
        <f t="shared" si="83"/>
        <v>3.4279098640396933E-3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0">
        <f t="shared" si="71"/>
        <v>219.42428452356287</v>
      </c>
      <c r="F384" s="40">
        <f t="shared" si="82"/>
        <v>0.41109886510485727</v>
      </c>
      <c r="G384" s="40">
        <f t="shared" si="83"/>
        <v>3.4478266323778799E-3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0">
        <f t="shared" si="71"/>
        <v>219.36978289481661</v>
      </c>
      <c r="F385" s="40">
        <f t="shared" si="82"/>
        <v>0.41406098880065773</v>
      </c>
      <c r="G385" s="40">
        <f t="shared" si="83"/>
        <v>3.4699583037801334E-3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0">
        <f t="shared" si="71"/>
        <v>219.28045160317541</v>
      </c>
      <c r="F386" s="40">
        <f t="shared" si="82"/>
        <v>0.4169233022143346</v>
      </c>
      <c r="G386" s="40">
        <f t="shared" si="83"/>
        <v>3.4923315904458845E-3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0">
        <f t="shared" ref="E387:E450" si="84" xml:space="preserve"> (H$4+H$7*LN(D387)+H$10/LN(D387))^-1</f>
        <v>219.21160333186634</v>
      </c>
      <c r="F387" s="40">
        <f t="shared" si="82"/>
        <v>0.41986681397137238</v>
      </c>
      <c r="G387" s="40">
        <f t="shared" si="83"/>
        <v>3.5156671214147989E-3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0">
        <f t="shared" si="84"/>
        <v>219.13605417888505</v>
      </c>
      <c r="F388" s="40">
        <f t="shared" si="82"/>
        <v>0.42126379098670536</v>
      </c>
      <c r="G388" s="40">
        <f t="shared" si="83"/>
        <v>3.5302702194047325E-3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0">
        <f t="shared" si="84"/>
        <v>219.04482763839479</v>
      </c>
      <c r="F389" s="40">
        <f t="shared" si="82"/>
        <v>0.42363877315470339</v>
      </c>
      <c r="G389" s="40">
        <f t="shared" si="83"/>
        <v>3.5508170465662118E-3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0">
        <f t="shared" si="84"/>
        <v>218.99048147559489</v>
      </c>
      <c r="F390" s="40">
        <f t="shared" si="82"/>
        <v>0.42550803442515439</v>
      </c>
      <c r="G390" s="40">
        <f t="shared" si="83"/>
        <v>3.5674584735314219E-3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0">
        <f t="shared" si="84"/>
        <v>218.95834108408226</v>
      </c>
      <c r="F391" s="40">
        <f xml:space="preserve"> E391^2*ABS(H$10/(LN(D391))^2-H$7)*(1/SQRT(C391)-1/SQRT(B391))/(SQRT(11*81))</f>
        <v>0.42186717183826461</v>
      </c>
      <c r="G391" s="40">
        <f xml:space="preserve"> E391*ABS(H$10/(LN(D391))^2-H$7)*(1/SQRT(C391)+1/SQRT(B391))/(SQRT(11*81))</f>
        <v>3.5376846703840123E-3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0">
        <f t="shared" si="84"/>
        <v>218.92994632047237</v>
      </c>
      <c r="F392" s="40">
        <f t="shared" ref="F392:F400" si="85" xml:space="preserve"> E392^2*ABS(H$10/(LN(D392))^2-H$7)*(1/SQRT(C392)-1/SQRT(B392))/(SQRT(11*81))</f>
        <v>0.42376668541042245</v>
      </c>
      <c r="G392" s="40">
        <f t="shared" ref="G392:G400" si="86" xml:space="preserve"> E392*ABS(H$10/(LN(D392))^2-H$7)*(1/SQRT(C392)+1/SQRT(B392))/(SQRT(11*81))</f>
        <v>3.5539005766412664E-3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0">
        <f t="shared" si="84"/>
        <v>218.91918751556213</v>
      </c>
      <c r="F393" s="40">
        <f t="shared" si="85"/>
        <v>0.42560645110279888</v>
      </c>
      <c r="G393" s="40">
        <f t="shared" si="86"/>
        <v>3.569156517822812E-3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0">
        <f t="shared" si="84"/>
        <v>218.86867505072473</v>
      </c>
      <c r="F394" s="40">
        <f t="shared" si="85"/>
        <v>0.42713386087968114</v>
      </c>
      <c r="G394" s="40">
        <f t="shared" si="86"/>
        <v>3.584029920332737E-3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0">
        <f t="shared" si="84"/>
        <v>218.77918543070908</v>
      </c>
      <c r="F395" s="40">
        <f t="shared" si="85"/>
        <v>0.42856788719671474</v>
      </c>
      <c r="G395" s="40">
        <f t="shared" si="86"/>
        <v>3.5998200168499278E-3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0">
        <f t="shared" si="84"/>
        <v>218.6791733801185</v>
      </c>
      <c r="F396" s="40">
        <f t="shared" si="85"/>
        <v>0.43103053659617246</v>
      </c>
      <c r="G396" s="40">
        <f t="shared" si="86"/>
        <v>3.6205444819923062E-3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0">
        <f t="shared" si="84"/>
        <v>218.55183433678175</v>
      </c>
      <c r="F397" s="40">
        <f t="shared" si="85"/>
        <v>0.43358457113351329</v>
      </c>
      <c r="G397" s="40">
        <f t="shared" si="86"/>
        <v>3.6413188109470918E-3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0">
        <f t="shared" si="84"/>
        <v>218.3708405425792</v>
      </c>
      <c r="F398" s="40">
        <f t="shared" si="85"/>
        <v>0.43604541349254611</v>
      </c>
      <c r="G398" s="40">
        <f t="shared" si="86"/>
        <v>3.6641721581758364E-3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0">
        <f t="shared" si="84"/>
        <v>218.1932149278168</v>
      </c>
      <c r="F399" s="40">
        <f t="shared" si="85"/>
        <v>0.43878047483405364</v>
      </c>
      <c r="G399" s="40">
        <f t="shared" si="86"/>
        <v>3.6881270718874346E-3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0">
        <f t="shared" si="84"/>
        <v>217.98142664302563</v>
      </c>
      <c r="F400" s="40">
        <f t="shared" si="85"/>
        <v>0.44202010481049919</v>
      </c>
      <c r="G400" s="40">
        <f t="shared" si="86"/>
        <v>3.714371655248812E-3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0">
        <f t="shared" si="84"/>
        <v>217.70527897567732</v>
      </c>
      <c r="F401" s="40">
        <f xml:space="preserve"> E401^2*ABS(H$10/(LN(D401))^2-H$7)*(1/SQRT(C401)-1/SQRT(B401))/(SQRT(11*83))</f>
        <v>0.43881923524491734</v>
      </c>
      <c r="G401" s="40">
        <f xml:space="preserve"> E401*ABS(H$10/(LN(D401))^2-H$7)*(1/SQRT(C401)+1/SQRT(B401))/(SQRT(11*83))</f>
        <v>3.6912406377154236E-3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0">
        <f t="shared" si="84"/>
        <v>217.41092406895339</v>
      </c>
      <c r="F402" s="40">
        <f t="shared" ref="F402:F410" si="87" xml:space="preserve"> E402^2*ABS(H$10/(LN(D402))^2-H$7)*(1/SQRT(C402)-1/SQRT(B402))/(SQRT(11*83))</f>
        <v>0.44148932116369749</v>
      </c>
      <c r="G402" s="40">
        <f t="shared" ref="G402:G410" si="88" xml:space="preserve"> E402*ABS(H$10/(LN(D402))^2-H$7)*(1/SQRT(C402)+1/SQRT(B402))/(SQRT(11*83))</f>
        <v>3.7163598146852943E-3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0">
        <f t="shared" si="84"/>
        <v>217.15046394640993</v>
      </c>
      <c r="F403" s="40">
        <f t="shared" si="87"/>
        <v>0.44482091769906346</v>
      </c>
      <c r="G403" s="40">
        <f t="shared" si="88"/>
        <v>3.7435761289323927E-3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0">
        <f t="shared" si="84"/>
        <v>216.85655332603798</v>
      </c>
      <c r="F404" s="40">
        <f t="shared" si="87"/>
        <v>0.4470755925423901</v>
      </c>
      <c r="G404" s="40">
        <f t="shared" si="88"/>
        <v>3.7675940811011679E-3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0">
        <f t="shared" si="84"/>
        <v>216.56872244534276</v>
      </c>
      <c r="F405" s="40">
        <f t="shared" si="87"/>
        <v>0.44987713187598627</v>
      </c>
      <c r="G405" s="40">
        <f t="shared" si="88"/>
        <v>3.7941997594130366E-3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0">
        <f t="shared" si="84"/>
        <v>216.32538448492699</v>
      </c>
      <c r="F406" s="40">
        <f t="shared" si="87"/>
        <v>0.45279907420231025</v>
      </c>
      <c r="G406" s="40">
        <f t="shared" si="88"/>
        <v>3.8192155883412923E-3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0">
        <f t="shared" si="84"/>
        <v>216.09581945037749</v>
      </c>
      <c r="F407" s="40">
        <f t="shared" si="87"/>
        <v>0.45583611210870928</v>
      </c>
      <c r="G407" s="40">
        <f t="shared" si="88"/>
        <v>3.8454368348680538E-3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0">
        <f t="shared" si="84"/>
        <v>215.91267963890107</v>
      </c>
      <c r="F408" s="40">
        <f t="shared" si="87"/>
        <v>0.45783245670561784</v>
      </c>
      <c r="G408" s="40">
        <f t="shared" si="88"/>
        <v>3.8659484257465375E-3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0">
        <f t="shared" si="84"/>
        <v>215.75247181628069</v>
      </c>
      <c r="F409" s="40">
        <f t="shared" si="87"/>
        <v>0.46105369547126701</v>
      </c>
      <c r="G409" s="40">
        <f t="shared" si="88"/>
        <v>3.8918269510282936E-3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0">
        <f t="shared" si="84"/>
        <v>215.5730636011522</v>
      </c>
      <c r="F410" s="40">
        <f t="shared" si="87"/>
        <v>0.46377849838905766</v>
      </c>
      <c r="G410" s="40">
        <f t="shared" si="88"/>
        <v>3.9165528591683452E-3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0">
        <f t="shared" si="84"/>
        <v>215.44996506630088</v>
      </c>
      <c r="F411" s="40">
        <f xml:space="preserve"> E411^2*ABS(H$10/(LN(D411))^2-H$7)*(1/SQRT(C411)-1/SQRT(B411))/(SQRT(11*85))</f>
        <v>0.46014728628039187</v>
      </c>
      <c r="G411" s="40">
        <f xml:space="preserve"> E411*ABS(H$10/(LN(D411))^2-H$7)*(1/SQRT(C411)+1/SQRT(B411))/(SQRT(11*85))</f>
        <v>3.88778063820437E-3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0">
        <f t="shared" si="84"/>
        <v>215.30116654368447</v>
      </c>
      <c r="F412" s="40">
        <f t="shared" ref="F412:F420" si="89" xml:space="preserve"> E412^2*ABS(H$10/(LN(D412))^2-H$7)*(1/SQRT(C412)-1/SQRT(B412))/(SQRT(11*85))</f>
        <v>0.46229765245681281</v>
      </c>
      <c r="G412" s="40">
        <f t="shared" ref="G412:G420" si="90" xml:space="preserve"> E412*ABS(H$10/(LN(D412))^2-H$7)*(1/SQRT(C412)+1/SQRT(B412))/(SQRT(11*85))</f>
        <v>3.9090361060205346E-3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0">
        <f t="shared" si="84"/>
        <v>215.19387269936246</v>
      </c>
      <c r="F413" s="40">
        <f t="shared" si="89"/>
        <v>0.46387359472102646</v>
      </c>
      <c r="G413" s="40">
        <f t="shared" si="90"/>
        <v>3.9264749476873645E-3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0">
        <f t="shared" si="84"/>
        <v>215.03079687851326</v>
      </c>
      <c r="F414" s="40">
        <f t="shared" si="89"/>
        <v>0.46664493243571231</v>
      </c>
      <c r="G414" s="40">
        <f t="shared" si="90"/>
        <v>3.949719417871058E-3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0">
        <f t="shared" si="84"/>
        <v>214.92606897033957</v>
      </c>
      <c r="F415" s="40">
        <f t="shared" si="89"/>
        <v>0.46966365009631228</v>
      </c>
      <c r="G415" s="40">
        <f t="shared" si="90"/>
        <v>3.9751942413411429E-3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0">
        <f t="shared" si="84"/>
        <v>214.83519638613313</v>
      </c>
      <c r="F416" s="40">
        <f t="shared" si="89"/>
        <v>0.47114839468128489</v>
      </c>
      <c r="G416" s="40">
        <f t="shared" si="90"/>
        <v>3.9930302380367594E-3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0">
        <f t="shared" si="84"/>
        <v>214.80231365315686</v>
      </c>
      <c r="F417" s="40">
        <f t="shared" si="89"/>
        <v>0.4752886771165985</v>
      </c>
      <c r="G417" s="40">
        <f t="shared" si="90"/>
        <v>4.0220374958041955E-3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0">
        <f t="shared" si="84"/>
        <v>214.76343105013203</v>
      </c>
      <c r="F418" s="40">
        <f t="shared" si="89"/>
        <v>0.47781601896535997</v>
      </c>
      <c r="G418" s="40">
        <f t="shared" si="90"/>
        <v>4.0447913268053691E-3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0">
        <f t="shared" si="84"/>
        <v>214.708417372301</v>
      </c>
      <c r="F419" s="40">
        <f t="shared" si="89"/>
        <v>0.48142102460639918</v>
      </c>
      <c r="G419" s="40">
        <f t="shared" si="90"/>
        <v>4.0710118474832349E-3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0">
        <f t="shared" si="84"/>
        <v>214.66254370823668</v>
      </c>
      <c r="F420" s="40">
        <f t="shared" si="89"/>
        <v>0.48305059015652141</v>
      </c>
      <c r="G420" s="40">
        <f t="shared" si="90"/>
        <v>4.0873159801554987E-3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0">
        <f t="shared" si="84"/>
        <v>214.64414660556184</v>
      </c>
      <c r="F421" s="40">
        <f xml:space="preserve"> E421^2*ABS(H$10/(LN(D421))^2-H$7)*(1/SQRT(C421)-1/SQRT(B421))/(SQRT(11*87))</f>
        <v>0.47950908408105308</v>
      </c>
      <c r="G421" s="40">
        <f xml:space="preserve"> E421*ABS(H$10/(LN(D421))^2-H$7)*(1/SQRT(C421)+1/SQRT(B421))/(SQRT(11*87))</f>
        <v>4.0575421346442488E-3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0">
        <f t="shared" si="84"/>
        <v>214.58443804986746</v>
      </c>
      <c r="F422" s="40">
        <f t="shared" ref="F422:F430" si="91" xml:space="preserve"> E422^2*ABS(H$10/(LN(D422))^2-H$7)*(1/SQRT(C422)-1/SQRT(B422))/(SQRT(11*87))</f>
        <v>0.47991315487579345</v>
      </c>
      <c r="G422" s="40">
        <f t="shared" ref="G422:G430" si="92" xml:space="preserve"> E422*ABS(H$10/(LN(D422))^2-H$7)*(1/SQRT(C422)+1/SQRT(B422))/(SQRT(11*87))</f>
        <v>4.067725034848424E-3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0">
        <f t="shared" si="84"/>
        <v>214.5736402763207</v>
      </c>
      <c r="F423" s="40">
        <f t="shared" si="91"/>
        <v>0.4823223760265446</v>
      </c>
      <c r="G423" s="40">
        <f t="shared" si="92"/>
        <v>4.0881295961033891E-3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0">
        <f t="shared" si="84"/>
        <v>214.56402958242202</v>
      </c>
      <c r="F424" s="40">
        <f t="shared" si="91"/>
        <v>0.48431235623805424</v>
      </c>
      <c r="G424" s="40">
        <f t="shared" si="92"/>
        <v>4.1057356789086126E-3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0">
        <f t="shared" si="84"/>
        <v>214.58932206486432</v>
      </c>
      <c r="F425" s="40">
        <f t="shared" si="91"/>
        <v>0.48708619873559467</v>
      </c>
      <c r="G425" s="40">
        <f t="shared" si="92"/>
        <v>4.1263911585248045E-3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0">
        <f t="shared" si="84"/>
        <v>214.56132875698472</v>
      </c>
      <c r="F426" s="40">
        <f t="shared" si="91"/>
        <v>0.48918505133549967</v>
      </c>
      <c r="G426" s="40">
        <f t="shared" si="92"/>
        <v>4.1455173850924619E-3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0">
        <f t="shared" si="84"/>
        <v>214.54873145922681</v>
      </c>
      <c r="F427" s="40">
        <f t="shared" si="91"/>
        <v>0.49169955269927368</v>
      </c>
      <c r="G427" s="40">
        <f t="shared" si="92"/>
        <v>4.1664132273145464E-3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0">
        <f t="shared" si="84"/>
        <v>214.46753571209197</v>
      </c>
      <c r="F428" s="40">
        <f t="shared" si="91"/>
        <v>0.49461419332088846</v>
      </c>
      <c r="G428" s="40">
        <f t="shared" si="92"/>
        <v>4.1909600247679131E-3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0">
        <f t="shared" si="84"/>
        <v>214.41616486074136</v>
      </c>
      <c r="F429" s="40">
        <f t="shared" si="91"/>
        <v>0.49667267787297964</v>
      </c>
      <c r="G429" s="40">
        <f t="shared" si="92"/>
        <v>4.2101967640555491E-3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0">
        <f t="shared" si="84"/>
        <v>214.32964837642109</v>
      </c>
      <c r="F430" s="40">
        <f t="shared" si="91"/>
        <v>0.49953167047411834</v>
      </c>
      <c r="G430" s="40">
        <f t="shared" si="92"/>
        <v>4.2343344454108516E-3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0">
        <f t="shared" si="84"/>
        <v>214.24171257608759</v>
      </c>
      <c r="F431" s="40">
        <f xml:space="preserve"> E431^2*ABS(H$10/(LN(D431))^2-H$7)*(1/SQRT(C431)-1/SQRT(B431))/(SQRT(11*89))</f>
        <v>0.49703675914816026</v>
      </c>
      <c r="G431" s="40">
        <f xml:space="preserve"> E431*ABS(H$10/(LN(D431))^2-H$7)*(1/SQRT(C431)+1/SQRT(B431))/(SQRT(11*89))</f>
        <v>4.2109402363999368E-3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0">
        <f t="shared" si="84"/>
        <v>214.1374887913984</v>
      </c>
      <c r="F432" s="40">
        <f t="shared" ref="F432:F440" si="93" xml:space="preserve"> E432^2*ABS(H$10/(LN(D432))^2-H$7)*(1/SQRT(C432)-1/SQRT(B432))/(SQRT(11*89))</f>
        <v>0.49877930766599909</v>
      </c>
      <c r="G432" s="40">
        <f t="shared" ref="G432:G440" si="94" xml:space="preserve"> E432*ABS(H$10/(LN(D432))^2-H$7)*(1/SQRT(C432)+1/SQRT(B432))/(SQRT(11*89))</f>
        <v>4.22924230809442E-3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0">
        <f t="shared" si="84"/>
        <v>214.00431406683549</v>
      </c>
      <c r="F433" s="40">
        <f t="shared" si="93"/>
        <v>0.50142300121984829</v>
      </c>
      <c r="G433" s="40">
        <f t="shared" si="94"/>
        <v>4.2527924746241204E-3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0">
        <f t="shared" si="84"/>
        <v>213.83215420512033</v>
      </c>
      <c r="F434" s="40">
        <f t="shared" si="93"/>
        <v>0.50309366163762148</v>
      </c>
      <c r="G434" s="40">
        <f t="shared" si="94"/>
        <v>4.2733867646515735E-3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0">
        <f t="shared" si="84"/>
        <v>213.6695743251164</v>
      </c>
      <c r="F435" s="40">
        <f t="shared" si="93"/>
        <v>0.50645585742208721</v>
      </c>
      <c r="G435" s="40">
        <f t="shared" si="94"/>
        <v>4.3019657501624994E-3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0">
        <f t="shared" si="84"/>
        <v>213.53018601068882</v>
      </c>
      <c r="F436" s="40">
        <f t="shared" si="93"/>
        <v>0.50975383279977593</v>
      </c>
      <c r="G436" s="40">
        <f t="shared" si="94"/>
        <v>4.3301822938048868E-3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0">
        <f t="shared" si="84"/>
        <v>213.41982804306696</v>
      </c>
      <c r="F437" s="40">
        <f t="shared" si="93"/>
        <v>0.51236255231621208</v>
      </c>
      <c r="G437" s="40">
        <f t="shared" si="94"/>
        <v>4.3536341343056867E-3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0">
        <f t="shared" si="84"/>
        <v>213.25679830140797</v>
      </c>
      <c r="F438" s="40">
        <f t="shared" si="93"/>
        <v>0.51585661431959928</v>
      </c>
      <c r="G438" s="40">
        <f t="shared" si="94"/>
        <v>4.3827901000690972E-3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0">
        <f t="shared" si="84"/>
        <v>213.0830944586302</v>
      </c>
      <c r="F439" s="40">
        <f t="shared" si="93"/>
        <v>0.51998376867532747</v>
      </c>
      <c r="G439" s="40">
        <f t="shared" si="94"/>
        <v>4.415331175946207E-3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0">
        <f t="shared" si="84"/>
        <v>212.89459340787727</v>
      </c>
      <c r="F440" s="40">
        <f t="shared" si="93"/>
        <v>0.5217697580965811</v>
      </c>
      <c r="G440" s="40">
        <f t="shared" si="94"/>
        <v>4.436269398546141E-3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0">
        <f t="shared" si="84"/>
        <v>212.69903585274849</v>
      </c>
      <c r="F441" s="40">
        <f xml:space="preserve"> E441^2*ABS(H$10/(LN(D441))^2-H$7)*(1/SQRT(C441)-1/SQRT(B441))/(SQRT(11*91))</f>
        <v>0.51778768169677247</v>
      </c>
      <c r="G441" s="40">
        <f xml:space="preserve"> E441*ABS(H$10/(LN(D441))^2-H$7)*(1/SQRT(C441)+1/SQRT(B441))/(SQRT(11*91))</f>
        <v>4.4071581502557701E-3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0">
        <f t="shared" si="84"/>
        <v>212.54921510062795</v>
      </c>
      <c r="F442" s="40">
        <f t="shared" ref="F442:F450" si="95" xml:space="preserve"> E442^2*ABS(H$10/(LN(D442))^2-H$7)*(1/SQRT(C442)-1/SQRT(B442))/(SQRT(11*91))</f>
        <v>0.52049133009311577</v>
      </c>
      <c r="G442" s="40">
        <f t="shared" ref="G442:G450" si="96" xml:space="preserve"> E442*ABS(H$10/(LN(D442))^2-H$7)*(1/SQRT(C442)+1/SQRT(B442))/(SQRT(11*91))</f>
        <v>4.4323910949200639E-3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0">
        <f t="shared" si="84"/>
        <v>212.40201995462465</v>
      </c>
      <c r="F443" s="40">
        <f t="shared" si="95"/>
        <v>0.52407633477859372</v>
      </c>
      <c r="G443" s="40">
        <f t="shared" si="96"/>
        <v>4.4616498808083237E-3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0">
        <f t="shared" si="84"/>
        <v>212.23438859855906</v>
      </c>
      <c r="F444" s="40">
        <f t="shared" si="95"/>
        <v>0.52717662010650734</v>
      </c>
      <c r="G444" s="40">
        <f t="shared" si="96"/>
        <v>4.4888060591054598E-3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0">
        <f t="shared" si="84"/>
        <v>212.0951011159307</v>
      </c>
      <c r="F445" s="40">
        <f t="shared" si="95"/>
        <v>0.5289890530769551</v>
      </c>
      <c r="G445" s="40">
        <f t="shared" si="96"/>
        <v>4.508585155369592E-3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0">
        <f t="shared" si="84"/>
        <v>211.93859448959421</v>
      </c>
      <c r="F446" s="40">
        <f t="shared" si="95"/>
        <v>0.53227516250600526</v>
      </c>
      <c r="G446" s="40">
        <f t="shared" si="96"/>
        <v>4.5357638399385718E-3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0">
        <f t="shared" si="84"/>
        <v>211.74639424520984</v>
      </c>
      <c r="F447" s="40">
        <f t="shared" si="95"/>
        <v>0.53430486614337802</v>
      </c>
      <c r="G447" s="40">
        <f t="shared" si="96"/>
        <v>4.5596734954090248E-3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0">
        <f t="shared" si="84"/>
        <v>211.5069310899851</v>
      </c>
      <c r="F448" s="40">
        <f t="shared" si="95"/>
        <v>0.53694064195612434</v>
      </c>
      <c r="G448" s="40">
        <f t="shared" si="96"/>
        <v>4.5866454447972159E-3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0">
        <f t="shared" si="84"/>
        <v>211.23532810077077</v>
      </c>
      <c r="F449" s="40">
        <f t="shared" si="95"/>
        <v>0.54148259612775163</v>
      </c>
      <c r="G449" s="40">
        <f t="shared" si="96"/>
        <v>4.6249886418418019E-3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0">
        <f t="shared" si="84"/>
        <v>210.94127108950917</v>
      </c>
      <c r="F450" s="40">
        <f t="shared" si="95"/>
        <v>0.54464453990989381</v>
      </c>
      <c r="G450" s="40">
        <f t="shared" si="96"/>
        <v>4.6554112197534402E-3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0">
        <f t="shared" ref="E451:E514" si="97" xml:space="preserve"> (H$4+H$7*LN(D451)+H$10/LN(D451))^-1</f>
        <v>210.54915450474317</v>
      </c>
      <c r="F451" s="40">
        <f xml:space="preserve"> E451^2*ABS(H$10/(LN(D451))^2-H$7)*(1/SQRT(C451)-1/SQRT(B451))/(SQRT(11*93))</f>
        <v>0.54080788351620745</v>
      </c>
      <c r="G451" s="40">
        <f xml:space="preserve"> E451*ABS(H$10/(LN(D451))^2-H$7)*(1/SQRT(C451)+1/SQRT(B451))/(SQRT(11*93))</f>
        <v>4.6311199714722234E-3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0">
        <f t="shared" si="97"/>
        <v>210.20868132945049</v>
      </c>
      <c r="F452" s="40">
        <f t="shared" ref="F452:F460" si="98" xml:space="preserve"> E452^2*ABS(H$10/(LN(D452))^2-H$7)*(1/SQRT(C452)-1/SQRT(B452))/(SQRT(11*93))</f>
        <v>0.54375806736566745</v>
      </c>
      <c r="G452" s="40">
        <f t="shared" ref="G452:G460" si="99" xml:space="preserve"> E452*ABS(H$10/(LN(D452))^2-H$7)*(1/SQRT(C452)+1/SQRT(B452))/(SQRT(11*93))</f>
        <v>4.6604869579116477E-3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0">
        <f t="shared" si="97"/>
        <v>209.86294661181591</v>
      </c>
      <c r="F453" s="40">
        <f t="shared" si="98"/>
        <v>0.54790824343251499</v>
      </c>
      <c r="G453" s="40">
        <f t="shared" si="99"/>
        <v>4.6973244272317137E-3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0">
        <f t="shared" si="97"/>
        <v>209.57674763354444</v>
      </c>
      <c r="F454" s="40">
        <f t="shared" si="98"/>
        <v>0.55229767289942411</v>
      </c>
      <c r="G454" s="40">
        <f t="shared" si="99"/>
        <v>4.73313546258506E-3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0">
        <f t="shared" si="97"/>
        <v>209.36847152000516</v>
      </c>
      <c r="F455" s="40">
        <f t="shared" si="98"/>
        <v>0.55630939297888504</v>
      </c>
      <c r="G455" s="40">
        <f t="shared" si="99"/>
        <v>4.7667130285502651E-3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0">
        <f t="shared" si="97"/>
        <v>209.20888969514087</v>
      </c>
      <c r="F456" s="40">
        <f t="shared" si="98"/>
        <v>0.56117110755581179</v>
      </c>
      <c r="G456" s="40">
        <f t="shared" si="99"/>
        <v>4.8018837598809098E-3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0">
        <f t="shared" si="97"/>
        <v>209.02807744532205</v>
      </c>
      <c r="F457" s="40">
        <f t="shared" si="98"/>
        <v>0.56337892845100257</v>
      </c>
      <c r="G457" s="40">
        <f t="shared" si="99"/>
        <v>4.8266262575412311E-3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0">
        <f t="shared" si="97"/>
        <v>208.8935118911005</v>
      </c>
      <c r="F458" s="40">
        <f t="shared" si="98"/>
        <v>0.56573882411151177</v>
      </c>
      <c r="G458" s="40">
        <f t="shared" si="99"/>
        <v>4.8517571411160806E-3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0">
        <f t="shared" si="97"/>
        <v>208.85105957094862</v>
      </c>
      <c r="F459" s="40">
        <f t="shared" si="98"/>
        <v>0.56690870133748761</v>
      </c>
      <c r="G459" s="40">
        <f t="shared" si="99"/>
        <v>4.8690726218969041E-3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0">
        <f t="shared" si="97"/>
        <v>208.83292057402895</v>
      </c>
      <c r="F460" s="40">
        <f t="shared" si="98"/>
        <v>0.56889647357704165</v>
      </c>
      <c r="G460" s="40">
        <f t="shared" si="99"/>
        <v>4.8893795610685624E-3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0">
        <f t="shared" si="97"/>
        <v>208.84143531238175</v>
      </c>
      <c r="F461" s="40">
        <f xml:space="preserve"> E461^2*ABS(H$10/(LN(D461))^2-H$7)*(1/SQRT(C461)-1/SQRT(B461))/(SQRT(11*95))</f>
        <v>0.56441093289515754</v>
      </c>
      <c r="G461" s="40">
        <f xml:space="preserve"> E461*ABS(H$10/(LN(D461))^2-H$7)*(1/SQRT(C461)+1/SQRT(B461))/(SQRT(11*95))</f>
        <v>4.8533451534513968E-3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0">
        <f t="shared" si="97"/>
        <v>208.97417374372105</v>
      </c>
      <c r="F462" s="40">
        <f t="shared" ref="F462:F470" si="100" xml:space="preserve"> E462^2*ABS(H$10/(LN(D462))^2-H$7)*(1/SQRT(C462)-1/SQRT(B462))/(SQRT(11*95))</f>
        <v>0.56803470834797398</v>
      </c>
      <c r="G462" s="40">
        <f t="shared" ref="G462:G470" si="101" xml:space="preserve"> E462*ABS(H$10/(LN(D462))^2-H$7)*(1/SQRT(C462)+1/SQRT(B462))/(SQRT(11*95))</f>
        <v>4.8786858919054963E-3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0">
        <f t="shared" si="97"/>
        <v>209.07682871748506</v>
      </c>
      <c r="F463" s="40">
        <f t="shared" si="100"/>
        <v>0.570166457295886</v>
      </c>
      <c r="G463" s="40">
        <f t="shared" si="101"/>
        <v>4.8966681155935164E-3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0">
        <f t="shared" si="97"/>
        <v>209.15493910084092</v>
      </c>
      <c r="F464" s="40">
        <f t="shared" si="100"/>
        <v>0.57179429861080089</v>
      </c>
      <c r="G464" s="40">
        <f t="shared" si="101"/>
        <v>4.9134458781579602E-3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0">
        <f t="shared" si="97"/>
        <v>209.18315219987613</v>
      </c>
      <c r="F465" s="40">
        <f t="shared" si="100"/>
        <v>0.57559321259083307</v>
      </c>
      <c r="G465" s="40">
        <f t="shared" si="101"/>
        <v>4.9398177459757135E-3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0">
        <f t="shared" si="97"/>
        <v>209.18007167354395</v>
      </c>
      <c r="F466" s="40">
        <f t="shared" si="100"/>
        <v>0.57909005145194747</v>
      </c>
      <c r="G466" s="40">
        <f t="shared" si="101"/>
        <v>4.9674294783048556E-3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0">
        <f t="shared" si="97"/>
        <v>209.14192575065223</v>
      </c>
      <c r="F467" s="40">
        <f t="shared" si="100"/>
        <v>0.58094758180520523</v>
      </c>
      <c r="G467" s="40">
        <f t="shared" si="101"/>
        <v>4.9890941919277908E-3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0">
        <f t="shared" si="97"/>
        <v>209.14296841810588</v>
      </c>
      <c r="F468" s="40">
        <f t="shared" si="100"/>
        <v>0.58405035172185138</v>
      </c>
      <c r="G468" s="40">
        <f t="shared" si="101"/>
        <v>5.0137066115828136E-3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0">
        <f t="shared" si="97"/>
        <v>209.17431767256261</v>
      </c>
      <c r="F469" s="40">
        <f t="shared" si="100"/>
        <v>0.58715831143683117</v>
      </c>
      <c r="G469" s="40">
        <f t="shared" si="101"/>
        <v>5.0384239134737448E-3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0">
        <f t="shared" si="97"/>
        <v>209.31675307002624</v>
      </c>
      <c r="F470" s="40">
        <f t="shared" si="100"/>
        <v>0.58979693364822461</v>
      </c>
      <c r="G470" s="40">
        <f t="shared" si="101"/>
        <v>5.0579274992600806E-3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0">
        <f t="shared" si="97"/>
        <v>209.51116788443457</v>
      </c>
      <c r="F471" s="40">
        <f xml:space="preserve"> E471^2*ABS(H$10/(LN(D471))^2-H$7)*(1/SQRT(C471)-1/SQRT(B471))/(SQRT(11*97))</f>
        <v>0.58625568663141636</v>
      </c>
      <c r="G471" s="40">
        <f xml:space="preserve"> E471*ABS(H$10/(LN(D471))^2-H$7)*(1/SQRT(C471)+1/SQRT(B471))/(SQRT(11*97))</f>
        <v>5.0218774798739107E-3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0">
        <f t="shared" si="97"/>
        <v>209.72003858193011</v>
      </c>
      <c r="F472" s="40">
        <f t="shared" ref="F472:F480" si="102" xml:space="preserve"> E472^2*ABS(H$10/(LN(D472))^2-H$7)*(1/SQRT(C472)-1/SQRT(B472))/(SQRT(11*97))</f>
        <v>0.58917088003217044</v>
      </c>
      <c r="G472" s="40">
        <f t="shared" ref="G472:G480" si="103" xml:space="preserve"> E472*ABS(H$10/(LN(D472))^2-H$7)*(1/SQRT(C472)+1/SQRT(B472))/(SQRT(11*97))</f>
        <v>5.0402456793849325E-3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0">
        <f t="shared" si="97"/>
        <v>209.90793047273527</v>
      </c>
      <c r="F473" s="40">
        <f t="shared" si="102"/>
        <v>0.59171255126376654</v>
      </c>
      <c r="G473" s="40">
        <f t="shared" si="103"/>
        <v>5.0595721872675678E-3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0">
        <f t="shared" si="97"/>
        <v>210.05927457942329</v>
      </c>
      <c r="F474" s="40">
        <f t="shared" si="102"/>
        <v>0.59277456377489723</v>
      </c>
      <c r="G474" s="40">
        <f t="shared" si="103"/>
        <v>5.0709874829681619E-3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0">
        <f t="shared" si="97"/>
        <v>210.2593388260955</v>
      </c>
      <c r="F475" s="40">
        <f t="shared" si="102"/>
        <v>0.59049602829083581</v>
      </c>
      <c r="G475" s="40">
        <f t="shared" si="103"/>
        <v>5.0656847402228639E-3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0">
        <f t="shared" si="97"/>
        <v>210.45943623036604</v>
      </c>
      <c r="F476" s="40">
        <f t="shared" si="102"/>
        <v>0.5931638389932653</v>
      </c>
      <c r="G476" s="40">
        <f t="shared" si="103"/>
        <v>5.084543013703445E-3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0">
        <f t="shared" si="97"/>
        <v>210.59249621277124</v>
      </c>
      <c r="F477" s="40">
        <f t="shared" si="102"/>
        <v>0.5958286627692293</v>
      </c>
      <c r="G477" s="40">
        <f t="shared" si="103"/>
        <v>5.1033859880272878E-3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0">
        <f t="shared" si="97"/>
        <v>210.77667036719191</v>
      </c>
      <c r="F478" s="40">
        <f t="shared" si="102"/>
        <v>0.59831717766417514</v>
      </c>
      <c r="G478" s="40">
        <f t="shared" si="103"/>
        <v>5.1225294534740255E-3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0">
        <f t="shared" si="97"/>
        <v>210.94238194796677</v>
      </c>
      <c r="F479" s="40">
        <f t="shared" si="102"/>
        <v>0.60302761931340909</v>
      </c>
      <c r="G479" s="40">
        <f t="shared" si="103"/>
        <v>5.1518906199338596E-3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0">
        <f t="shared" si="97"/>
        <v>211.02420689626683</v>
      </c>
      <c r="F480" s="40">
        <f t="shared" si="102"/>
        <v>0.60471085600235552</v>
      </c>
      <c r="G480" s="40">
        <f t="shared" si="103"/>
        <v>5.1693275730317336E-3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0">
        <f t="shared" si="97"/>
        <v>210.96804555753269</v>
      </c>
      <c r="F481" s="40">
        <f xml:space="preserve"> E481^2*ABS(H$10/(LN(D481))^2-H$7)*(1/SQRT(C481)-1/SQRT(B481))/(SQRT(11*99))</f>
        <v>0.60075567519362028</v>
      </c>
      <c r="G481" s="40">
        <f xml:space="preserve"> E481*ABS(H$10/(LN(D481))^2-H$7)*(1/SQRT(C481)+1/SQRT(B481))/(SQRT(11*99))</f>
        <v>5.1371642092573923E-3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0">
        <f t="shared" si="97"/>
        <v>210.98370588389091</v>
      </c>
      <c r="F482" s="40">
        <f t="shared" ref="F482:F490" si="104" xml:space="preserve"> E482^2*ABS(H$10/(LN(D482))^2-H$7)*(1/SQRT(C482)-1/SQRT(B482))/(SQRT(11*99))</f>
        <v>0.60656119496428951</v>
      </c>
      <c r="G482" s="40">
        <f t="shared" ref="G482:G490" si="105" xml:space="preserve"> E482*ABS(H$10/(LN(D482))^2-H$7)*(1/SQRT(C482)+1/SQRT(B482))/(SQRT(11*99))</f>
        <v>5.1765936796157336E-3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0">
        <f t="shared" si="97"/>
        <v>211.04753621634836</v>
      </c>
      <c r="F483" s="40">
        <f t="shared" si="104"/>
        <v>0.60840678018063654</v>
      </c>
      <c r="G483" s="40">
        <f t="shared" si="105"/>
        <v>5.1957363935693258E-3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0">
        <f t="shared" si="97"/>
        <v>211.09529596552596</v>
      </c>
      <c r="F484" s="40">
        <f t="shared" si="104"/>
        <v>0.61157708678678191</v>
      </c>
      <c r="G484" s="40">
        <f t="shared" si="105"/>
        <v>5.2214115616309922E-3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7">
        <f t="shared" si="97"/>
        <v>211.19796770579495</v>
      </c>
      <c r="F485" s="47">
        <f t="shared" si="104"/>
        <v>0.61582791847179319</v>
      </c>
      <c r="G485" s="47">
        <f t="shared" si="105"/>
        <v>5.2504299736292346E-3</v>
      </c>
      <c r="H485" s="48"/>
      <c r="I485" s="36"/>
      <c r="J485" s="37"/>
      <c r="K485" s="25"/>
      <c r="L485" s="25"/>
      <c r="M485" s="22"/>
      <c r="N485" s="22"/>
      <c r="P485" s="41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0">
        <f t="shared" si="97"/>
        <v>211.24173667885796</v>
      </c>
      <c r="F486" s="40">
        <f t="shared" si="104"/>
        <v>0.61801096017110935</v>
      </c>
      <c r="G486" s="40">
        <f t="shared" si="105"/>
        <v>5.2696575031833601E-3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0">
        <f t="shared" si="97"/>
        <v>211.27106621540725</v>
      </c>
      <c r="F487" s="40">
        <f t="shared" si="104"/>
        <v>0.61792314464793796</v>
      </c>
      <c r="G487" s="40">
        <f t="shared" si="105"/>
        <v>5.2785093144871696E-3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0">
        <f t="shared" si="97"/>
        <v>211.41682411084719</v>
      </c>
      <c r="F488" s="40">
        <f t="shared" si="104"/>
        <v>0.61919507470532986</v>
      </c>
      <c r="G488" s="40">
        <f t="shared" si="105"/>
        <v>5.2913565830450338E-3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0">
        <f t="shared" si="97"/>
        <v>211.57512889660163</v>
      </c>
      <c r="F489" s="40">
        <f t="shared" si="104"/>
        <v>0.62185576893650762</v>
      </c>
      <c r="G489" s="40">
        <f t="shared" si="105"/>
        <v>5.3103622419125108E-3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0">
        <f t="shared" si="97"/>
        <v>211.7707263934978</v>
      </c>
      <c r="F490" s="40">
        <f t="shared" si="104"/>
        <v>0.62456488851849634</v>
      </c>
      <c r="G490" s="40">
        <f t="shared" si="105"/>
        <v>5.3287584492039512E-3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0">
        <f t="shared" si="97"/>
        <v>211.99706831405743</v>
      </c>
      <c r="F491" s="40">
        <f xml:space="preserve"> E491^2*ABS(H$10/(LN(D491))^2-H$7)*(1/SQRT(C491)-1/SQRT(B491))/(SQRT(11*101))</f>
        <v>0.62149727325872806</v>
      </c>
      <c r="G491" s="40">
        <f xml:space="preserve"> E491*ABS(H$10/(LN(D491))^2-H$7)*(1/SQRT(C491)+1/SQRT(B491))/(SQRT(11*101))</f>
        <v>5.2942711087681444E-3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0">
        <f t="shared" si="97"/>
        <v>212.21969818336996</v>
      </c>
      <c r="F492" s="40">
        <f t="shared" ref="F492:F500" si="106" xml:space="preserve"> E492^2*ABS(H$10/(LN(D492))^2-H$7)*(1/SQRT(C492)-1/SQRT(B492))/(SQRT(11*101))</f>
        <v>0.6247560860502176</v>
      </c>
      <c r="G492" s="40">
        <f t="shared" ref="G492:G500" si="107" xml:space="preserve"> E492*ABS(H$10/(LN(D492))^2-H$7)*(1/SQRT(C492)+1/SQRT(B492))/(SQRT(11*101))</f>
        <v>5.3148035282411191E-3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0">
        <f t="shared" si="97"/>
        <v>212.38740213749051</v>
      </c>
      <c r="F493" s="40">
        <f t="shared" si="106"/>
        <v>0.62636848874119999</v>
      </c>
      <c r="G493" s="40">
        <f t="shared" si="107"/>
        <v>5.3297391792722715E-3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0">
        <f t="shared" si="97"/>
        <v>212.57916569220154</v>
      </c>
      <c r="F494" s="40">
        <f t="shared" si="106"/>
        <v>0.62746300940087518</v>
      </c>
      <c r="G494" s="40">
        <f t="shared" si="107"/>
        <v>5.3411101649379327E-3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0">
        <f t="shared" si="97"/>
        <v>212.77855179176905</v>
      </c>
      <c r="F495" s="40">
        <f t="shared" si="106"/>
        <v>0.62972853647631954</v>
      </c>
      <c r="G495" s="40">
        <f t="shared" si="107"/>
        <v>5.3601992222025198E-3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0">
        <f t="shared" si="97"/>
        <v>213.02709936621812</v>
      </c>
      <c r="F496" s="40">
        <f t="shared" si="106"/>
        <v>0.63289475433359377</v>
      </c>
      <c r="G496" s="40">
        <f t="shared" si="107"/>
        <v>5.3800672691654318E-3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0">
        <f t="shared" si="97"/>
        <v>213.37281306382766</v>
      </c>
      <c r="F497" s="40">
        <f t="shared" si="106"/>
        <v>0.63521846294661755</v>
      </c>
      <c r="G497" s="40">
        <f t="shared" si="107"/>
        <v>5.3923058270082145E-3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0">
        <f t="shared" si="97"/>
        <v>213.760519086632</v>
      </c>
      <c r="F498" s="40">
        <f t="shared" si="106"/>
        <v>0.63755334600015556</v>
      </c>
      <c r="G498" s="40">
        <f t="shared" si="107"/>
        <v>5.4055690289133238E-3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0">
        <f t="shared" si="97"/>
        <v>214.12838106244223</v>
      </c>
      <c r="F499" s="40">
        <f t="shared" si="106"/>
        <v>0.63838709940310623</v>
      </c>
      <c r="G499" s="40">
        <f t="shared" si="107"/>
        <v>5.4125208196245935E-3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0">
        <f t="shared" si="97"/>
        <v>214.43003635593871</v>
      </c>
      <c r="F500" s="40">
        <f t="shared" si="106"/>
        <v>0.64133609688266147</v>
      </c>
      <c r="G500" s="40">
        <f t="shared" si="107"/>
        <v>5.4311517312415208E-3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0">
        <f t="shared" si="97"/>
        <v>214.70873372605359</v>
      </c>
      <c r="F501" s="40">
        <f xml:space="preserve"> E501^2*ABS(H$10/(LN(D501))^2-H$7)*(1/SQRT(C501)-1/SQRT(B501))/(SQRT(11*103))</f>
        <v>0.63596966295425805</v>
      </c>
      <c r="G501" s="40">
        <f xml:space="preserve"> E501*ABS(H$10/(LN(D501))^2-H$7)*(1/SQRT(C501)+1/SQRT(B501))/(SQRT(11*103))</f>
        <v>5.3856600153519268E-3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0">
        <f t="shared" si="97"/>
        <v>214.94198739389017</v>
      </c>
      <c r="F502" s="40">
        <f t="shared" ref="F502:F510" si="108" xml:space="preserve"> E502^2*ABS(H$10/(LN(D502))^2-H$7)*(1/SQRT(C502)-1/SQRT(B502))/(SQRT(11*103))</f>
        <v>0.63634627336301874</v>
      </c>
      <c r="G502" s="40">
        <f t="shared" ref="G502:G510" si="109" xml:space="preserve"> E502*ABS(H$10/(LN(D502))^2-H$7)*(1/SQRT(C502)+1/SQRT(B502))/(SQRT(11*103))</f>
        <v>5.3936479533099975E-3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0">
        <f t="shared" si="97"/>
        <v>215.19462063849215</v>
      </c>
      <c r="F503" s="40">
        <f t="shared" si="108"/>
        <v>0.63798113810695967</v>
      </c>
      <c r="G503" s="40">
        <f t="shared" si="109"/>
        <v>5.4051570962659933E-3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0">
        <f t="shared" si="97"/>
        <v>215.47880500357581</v>
      </c>
      <c r="F504" s="40">
        <f t="shared" si="108"/>
        <v>0.64001354767606367</v>
      </c>
      <c r="G504" s="40">
        <f t="shared" si="109"/>
        <v>5.4180720353754789E-3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0">
        <f t="shared" si="97"/>
        <v>215.6441409839959</v>
      </c>
      <c r="F505" s="40">
        <f t="shared" si="108"/>
        <v>0.64369799671319772</v>
      </c>
      <c r="G505" s="40">
        <f t="shared" si="109"/>
        <v>5.4429391379532772E-3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0">
        <f t="shared" si="97"/>
        <v>215.80178903599534</v>
      </c>
      <c r="F506" s="40">
        <f t="shared" si="108"/>
        <v>0.64588005448637864</v>
      </c>
      <c r="G506" s="40">
        <f t="shared" si="109"/>
        <v>5.459175524936897E-3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0">
        <f t="shared" si="97"/>
        <v>215.89159118037352</v>
      </c>
      <c r="F507" s="40">
        <f t="shared" si="108"/>
        <v>0.65070758064986367</v>
      </c>
      <c r="G507" s="40">
        <f t="shared" si="109"/>
        <v>5.4903542524536034E-3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0">
        <f t="shared" si="97"/>
        <v>215.88428744408958</v>
      </c>
      <c r="F508" s="40">
        <f t="shared" si="108"/>
        <v>0.65266102547146043</v>
      </c>
      <c r="G508" s="40">
        <f t="shared" si="109"/>
        <v>5.5110033724794808E-3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0">
        <f t="shared" si="97"/>
        <v>215.91547627393456</v>
      </c>
      <c r="F509" s="40">
        <f t="shared" si="108"/>
        <v>0.65351636519628675</v>
      </c>
      <c r="G509" s="40">
        <f t="shared" si="109"/>
        <v>5.5252873507887906E-3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0">
        <f t="shared" si="97"/>
        <v>215.90817504894792</v>
      </c>
      <c r="F510" s="40">
        <f t="shared" si="108"/>
        <v>0.65802281625587122</v>
      </c>
      <c r="G510" s="40">
        <f t="shared" si="109"/>
        <v>5.5562448660206746E-3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0">
        <f t="shared" si="97"/>
        <v>215.92480912708845</v>
      </c>
      <c r="F511" s="40">
        <f xml:space="preserve"> E511^2*ABS(H$10/(LN(D511))^2-H$7)*(1/SQRT(C511)-1/SQRT(B511))/(SQRT(11*105))</f>
        <v>0.6537292809424452</v>
      </c>
      <c r="G511" s="40">
        <f xml:space="preserve"> E511*ABS(H$10/(LN(D511))^2-H$7)*(1/SQRT(C511)+1/SQRT(B511))/(SQRT(11*105))</f>
        <v>5.5197786871851659E-3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0">
        <f t="shared" si="97"/>
        <v>215.95332602341571</v>
      </c>
      <c r="F512" s="40">
        <f t="shared" ref="F512:F520" si="110" xml:space="preserve"> E512^2*ABS(H$10/(LN(D512))^2-H$7)*(1/SQRT(C512)-1/SQRT(B512))/(SQRT(11*105))</f>
        <v>0.65718422970828316</v>
      </c>
      <c r="G512" s="40">
        <f t="shared" ref="G512:G520" si="111" xml:space="preserve"> E512*ABS(H$10/(LN(D512))^2-H$7)*(1/SQRT(C512)+1/SQRT(B512))/(SQRT(11*105))</f>
        <v>5.5458581714528353E-3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0">
        <f t="shared" si="97"/>
        <v>216.01328206655444</v>
      </c>
      <c r="F513" s="40">
        <f t="shared" si="110"/>
        <v>0.66071081013162092</v>
      </c>
      <c r="G513" s="40">
        <f t="shared" si="111"/>
        <v>5.571351656844175E-3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0">
        <f t="shared" si="97"/>
        <v>216.03706373612678</v>
      </c>
      <c r="F514" s="40">
        <f t="shared" si="110"/>
        <v>0.66081012364345071</v>
      </c>
      <c r="G514" s="40">
        <f t="shared" si="111"/>
        <v>5.5811948331364967E-3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0">
        <f t="shared" ref="E515:E578" si="112" xml:space="preserve"> (H$4+H$7*LN(D515)+H$10/LN(D515))^-1</f>
        <v>215.98483946110829</v>
      </c>
      <c r="F515" s="40">
        <f t="shared" si="110"/>
        <v>0.66492443611854557</v>
      </c>
      <c r="G515" s="40">
        <f t="shared" si="111"/>
        <v>5.6147184578823053E-3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0">
        <f t="shared" si="112"/>
        <v>216.04703054307987</v>
      </c>
      <c r="F516" s="40">
        <f t="shared" si="110"/>
        <v>0.6672291454462923</v>
      </c>
      <c r="G516" s="40">
        <f t="shared" si="111"/>
        <v>5.6337895110250965E-3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0">
        <f t="shared" si="112"/>
        <v>216.16005800857386</v>
      </c>
      <c r="F517" s="40">
        <f t="shared" si="110"/>
        <v>0.6691937772874641</v>
      </c>
      <c r="G517" s="40">
        <f t="shared" si="111"/>
        <v>5.6509883122633992E-3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0">
        <f t="shared" si="112"/>
        <v>216.24275569775713</v>
      </c>
      <c r="F518" s="40">
        <f t="shared" si="110"/>
        <v>0.67364470883370897</v>
      </c>
      <c r="G518" s="40">
        <f t="shared" si="111"/>
        <v>5.6833483387054989E-3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0">
        <f t="shared" si="112"/>
        <v>216.39858587882441</v>
      </c>
      <c r="F519" s="40">
        <f t="shared" si="110"/>
        <v>0.67656232228749524</v>
      </c>
      <c r="G519" s="40">
        <f t="shared" si="111"/>
        <v>5.7027108172574507E-3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0">
        <f t="shared" si="112"/>
        <v>216.47295818374343</v>
      </c>
      <c r="F520" s="40">
        <f t="shared" si="110"/>
        <v>0.68059571978684064</v>
      </c>
      <c r="G520" s="40">
        <f t="shared" si="111"/>
        <v>5.7317440895986067E-3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0">
        <f t="shared" si="112"/>
        <v>216.56563396827838</v>
      </c>
      <c r="F521" s="40">
        <f xml:space="preserve"> E521^2*ABS(H$10/(LN(D521))^2-H$7)*(1/SQRT(C521)-1/SQRT(B521))/(SQRT(11*107))</f>
        <v>0.67423999948264179</v>
      </c>
      <c r="G521" s="40">
        <f xml:space="preserve"> E521*ABS(H$10/(LN(D521))^2-H$7)*(1/SQRT(C521)+1/SQRT(B521))/(SQRT(11*107))</f>
        <v>5.6849517496410677E-3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0">
        <f t="shared" si="112"/>
        <v>216.6670144445844</v>
      </c>
      <c r="F522" s="40">
        <f t="shared" ref="F522:F530" si="113" xml:space="preserve"> E522^2*ABS(H$10/(LN(D522))^2-H$7)*(1/SQRT(C522)-1/SQRT(B522))/(SQRT(11*107))</f>
        <v>0.67559708313370292</v>
      </c>
      <c r="G522" s="40">
        <f t="shared" ref="G522:G530" si="114" xml:space="preserve"> E522*ABS(H$10/(LN(D522))^2-H$7)*(1/SQRT(C522)+1/SQRT(B522))/(SQRT(11*107))</f>
        <v>5.7014198493677438E-3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0">
        <f t="shared" si="112"/>
        <v>216.78712728984138</v>
      </c>
      <c r="F523" s="40">
        <f t="shared" si="113"/>
        <v>0.67972954810329411</v>
      </c>
      <c r="G523" s="40">
        <f t="shared" si="114"/>
        <v>5.7261535480425908E-3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0">
        <f t="shared" si="112"/>
        <v>216.94623800827992</v>
      </c>
      <c r="F524" s="40">
        <f t="shared" si="113"/>
        <v>0.68053570607582747</v>
      </c>
      <c r="G524" s="40">
        <f t="shared" si="114"/>
        <v>5.7367006418552156E-3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0">
        <f t="shared" si="112"/>
        <v>217.08556728963043</v>
      </c>
      <c r="F525" s="40">
        <f t="shared" si="113"/>
        <v>0.68342610056145037</v>
      </c>
      <c r="G525" s="40">
        <f t="shared" si="114"/>
        <v>5.755314067461657E-3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0">
        <f t="shared" si="112"/>
        <v>217.24941248021582</v>
      </c>
      <c r="F526" s="40">
        <f t="shared" si="113"/>
        <v>0.68636693560996953</v>
      </c>
      <c r="G526" s="40">
        <f t="shared" si="114"/>
        <v>5.7757551810371727E-3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0">
        <f t="shared" si="112"/>
        <v>217.34130531161253</v>
      </c>
      <c r="F527" s="40">
        <f t="shared" si="113"/>
        <v>0.68898727655953629</v>
      </c>
      <c r="G527" s="40">
        <f t="shared" si="114"/>
        <v>5.7979300258034286E-3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0">
        <f t="shared" si="112"/>
        <v>217.37011216880259</v>
      </c>
      <c r="F528" s="40">
        <f t="shared" si="113"/>
        <v>0.69001148682900904</v>
      </c>
      <c r="G528" s="40">
        <f t="shared" si="114"/>
        <v>5.8123028972978741E-3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0">
        <f t="shared" si="112"/>
        <v>217.52199852247827</v>
      </c>
      <c r="F529" s="40">
        <f t="shared" si="113"/>
        <v>0.69206052672464724</v>
      </c>
      <c r="G529" s="40">
        <f t="shared" si="114"/>
        <v>5.8281924652474146E-3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0">
        <f t="shared" si="112"/>
        <v>217.64939681668503</v>
      </c>
      <c r="F530" s="40">
        <f t="shared" si="113"/>
        <v>0.69625037319354965</v>
      </c>
      <c r="G530" s="40">
        <f t="shared" si="114"/>
        <v>5.8558211291144047E-3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0">
        <f t="shared" si="112"/>
        <v>217.77268104312009</v>
      </c>
      <c r="F531" s="40">
        <f xml:space="preserve"> E531^2*ABS(H$10/(LN(D531))^2-H$7)*(1/SQRT(C531)-1/SQRT(B531))/(SQRT(11*109))</f>
        <v>0.69221896885282486</v>
      </c>
      <c r="G531" s="40">
        <f xml:space="preserve"> E531*ABS(H$10/(LN(D531))^2-H$7)*(1/SQRT(C531)+1/SQRT(B531))/(SQRT(11*109))</f>
        <v>5.8191889916516032E-3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0">
        <f t="shared" si="112"/>
        <v>217.94498433596519</v>
      </c>
      <c r="F532" s="40">
        <f t="shared" ref="F532:F540" si="115" xml:space="preserve"> E532^2*ABS(H$10/(LN(D532))^2-H$7)*(1/SQRT(C532)-1/SQRT(B532))/(SQRT(11*109))</f>
        <v>0.69516821059600142</v>
      </c>
      <c r="G532" s="40">
        <f t="shared" ref="G532:G540" si="116" xml:space="preserve"> E532*ABS(H$10/(LN(D532))^2-H$7)*(1/SQRT(C532)+1/SQRT(B532))/(SQRT(11*109))</f>
        <v>5.8380646965549036E-3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0">
        <f t="shared" si="112"/>
        <v>218.06125614376762</v>
      </c>
      <c r="F533" s="40">
        <f t="shared" si="115"/>
        <v>0.69840176980873958</v>
      </c>
      <c r="G533" s="40">
        <f t="shared" si="116"/>
        <v>5.8605266447575941E-3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0">
        <f t="shared" si="112"/>
        <v>218.12542835024738</v>
      </c>
      <c r="F534" s="40">
        <f t="shared" si="115"/>
        <v>0.69848351798562225</v>
      </c>
      <c r="G534" s="40">
        <f t="shared" si="116"/>
        <v>5.8709556575744807E-3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0">
        <f t="shared" si="112"/>
        <v>218.22012085214831</v>
      </c>
      <c r="F535" s="40">
        <f t="shared" si="115"/>
        <v>0.69989052404408136</v>
      </c>
      <c r="G535" s="40">
        <f t="shared" si="116"/>
        <v>5.8847742354483281E-3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0">
        <f t="shared" si="112"/>
        <v>218.36333786721076</v>
      </c>
      <c r="F536" s="40">
        <f t="shared" si="115"/>
        <v>0.70347847737388347</v>
      </c>
      <c r="G536" s="40">
        <f t="shared" si="116"/>
        <v>5.9082708468739687E-3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0">
        <f t="shared" si="112"/>
        <v>218.44914007721445</v>
      </c>
      <c r="F537" s="40">
        <f t="shared" si="115"/>
        <v>0.70428098672601525</v>
      </c>
      <c r="G537" s="40">
        <f t="shared" si="116"/>
        <v>5.9202611035855971E-3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0">
        <f t="shared" si="112"/>
        <v>218.51161442299872</v>
      </c>
      <c r="F538" s="40">
        <f t="shared" si="115"/>
        <v>0.70844337184551054</v>
      </c>
      <c r="G538" s="40">
        <f t="shared" si="116"/>
        <v>5.9475325901333165E-3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0">
        <f t="shared" si="112"/>
        <v>218.58267468998775</v>
      </c>
      <c r="F539" s="40">
        <f t="shared" si="115"/>
        <v>0.71166086213002311</v>
      </c>
      <c r="G539" s="40">
        <f t="shared" si="116"/>
        <v>5.9713012681434797E-3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0">
        <f t="shared" si="112"/>
        <v>218.61104772234341</v>
      </c>
      <c r="F540" s="40">
        <f t="shared" si="115"/>
        <v>0.71255124082430576</v>
      </c>
      <c r="G540" s="40">
        <f t="shared" si="116"/>
        <v>5.985538735661748E-3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0">
        <f t="shared" si="112"/>
        <v>218.60321455223632</v>
      </c>
      <c r="F541" s="40">
        <f xml:space="preserve"> E541^2*ABS(H$10/(LN(D541))^2-H$7)*(1/SQRT(C541)-1/SQRT(B541))/(SQRT(11*111))</f>
        <v>0.70766202384283461</v>
      </c>
      <c r="G541" s="40">
        <f xml:space="preserve"> E541*ABS(H$10/(LN(D541))^2-H$7)*(1/SQRT(C541)+1/SQRT(B541))/(SQRT(11*111))</f>
        <v>5.9478474762227106E-3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0">
        <f t="shared" si="112"/>
        <v>218.58783884791293</v>
      </c>
      <c r="F542" s="40">
        <f t="shared" ref="F542:F550" si="117" xml:space="preserve"> E542^2*ABS(H$10/(LN(D542))^2-H$7)*(1/SQRT(C542)-1/SQRT(B542))/(SQRT(11*111))</f>
        <v>0.71317936239324498</v>
      </c>
      <c r="G542" s="40">
        <f t="shared" ref="G542:G550" si="118" xml:space="preserve"> E542*ABS(H$10/(LN(D542))^2-H$7)*(1/SQRT(C542)+1/SQRT(B542))/(SQRT(11*111))</f>
        <v>5.9862697981525239E-3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0">
        <f t="shared" si="112"/>
        <v>218.61642716043744</v>
      </c>
      <c r="F543" s="40">
        <f t="shared" si="117"/>
        <v>0.71720736516499628</v>
      </c>
      <c r="G543" s="40">
        <f t="shared" si="118"/>
        <v>6.0143058298547884E-3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0">
        <f t="shared" si="112"/>
        <v>218.65590038214896</v>
      </c>
      <c r="F544" s="40">
        <f t="shared" si="117"/>
        <v>0.72026390377975413</v>
      </c>
      <c r="G544" s="40">
        <f t="shared" si="118"/>
        <v>6.0385529425094212E-3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0">
        <f t="shared" si="112"/>
        <v>218.75768227716657</v>
      </c>
      <c r="F545" s="40">
        <f t="shared" si="117"/>
        <v>0.72200060808153099</v>
      </c>
      <c r="G545" s="40">
        <f t="shared" si="118"/>
        <v>6.0555246185403852E-3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0">
        <f t="shared" si="112"/>
        <v>218.86593098449185</v>
      </c>
      <c r="F546" s="40">
        <f t="shared" si="117"/>
        <v>0.72512755211210955</v>
      </c>
      <c r="G546" s="40">
        <f t="shared" si="118"/>
        <v>6.0777473784848447E-3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0">
        <f t="shared" si="112"/>
        <v>218.97463583265571</v>
      </c>
      <c r="F547" s="40">
        <f t="shared" si="117"/>
        <v>0.72921446062311279</v>
      </c>
      <c r="G547" s="40">
        <f t="shared" si="118"/>
        <v>6.1048970138403774E-3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0">
        <f t="shared" si="112"/>
        <v>219.19910788042534</v>
      </c>
      <c r="F548" s="40">
        <f t="shared" si="117"/>
        <v>0.72790187999540856</v>
      </c>
      <c r="G548" s="40">
        <f t="shared" si="118"/>
        <v>6.1024301746543915E-3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0">
        <f t="shared" si="112"/>
        <v>219.44418770249919</v>
      </c>
      <c r="F549" s="40">
        <f t="shared" si="117"/>
        <v>0.73195939633802354</v>
      </c>
      <c r="G549" s="40">
        <f t="shared" si="118"/>
        <v>6.1251088472017677E-3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0">
        <f t="shared" si="112"/>
        <v>219.63461574629559</v>
      </c>
      <c r="F550" s="40">
        <f t="shared" si="117"/>
        <v>0.7322933301231781</v>
      </c>
      <c r="G550" s="40">
        <f t="shared" si="118"/>
        <v>6.1311988186506915E-3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0">
        <f t="shared" si="112"/>
        <v>219.83300816452152</v>
      </c>
      <c r="F551" s="40">
        <f xml:space="preserve"> E551^2*ABS(H$10/(LN(D551))^2-H$7)*(1/SQRT(C551)-1/SQRT(B551))/(SQRT(11*113))</f>
        <v>0.72614679229165524</v>
      </c>
      <c r="G551" s="40">
        <f xml:space="preserve"> E551*ABS(H$10/(LN(D551))^2-H$7)*(1/SQRT(C551)+1/SQRT(B551))/(SQRT(11*113))</f>
        <v>6.0830396185528358E-3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0">
        <f t="shared" si="112"/>
        <v>220.07488854156165</v>
      </c>
      <c r="F552" s="40">
        <f t="shared" ref="F552:F560" si="119" xml:space="preserve"> E552^2*ABS(H$10/(LN(D552))^2-H$7)*(1/SQRT(C552)-1/SQRT(B552))/(SQRT(11*113))</f>
        <v>0.72817912296585741</v>
      </c>
      <c r="G552" s="40">
        <f t="shared" ref="G552:G560" si="120" xml:space="preserve"> E552*ABS(H$10/(LN(D552))^2-H$7)*(1/SQRT(C552)+1/SQRT(B552))/(SQRT(11*113))</f>
        <v>6.0967125042656794E-3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0">
        <f t="shared" si="112"/>
        <v>220.37361150970807</v>
      </c>
      <c r="F553" s="40">
        <f t="shared" si="119"/>
        <v>0.72896027422699683</v>
      </c>
      <c r="G553" s="40">
        <f t="shared" si="120"/>
        <v>6.1049473076373604E-3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0">
        <f t="shared" si="112"/>
        <v>220.61832913246036</v>
      </c>
      <c r="F554" s="40">
        <f t="shared" si="119"/>
        <v>0.73188135450150993</v>
      </c>
      <c r="G554" s="40">
        <f t="shared" si="120"/>
        <v>6.1206750432712086E-3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0">
        <f t="shared" si="112"/>
        <v>220.88129049519384</v>
      </c>
      <c r="F555" s="40">
        <f t="shared" si="119"/>
        <v>0.73655932772063526</v>
      </c>
      <c r="G555" s="40">
        <f t="shared" si="120"/>
        <v>6.1432423809525075E-3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0">
        <f t="shared" si="112"/>
        <v>221.03632683016153</v>
      </c>
      <c r="F556" s="40">
        <f t="shared" si="119"/>
        <v>0.73729725926463119</v>
      </c>
      <c r="G556" s="40">
        <f t="shared" si="120"/>
        <v>6.1517798142067164E-3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0">
        <f t="shared" si="112"/>
        <v>221.1710644566073</v>
      </c>
      <c r="F557" s="40">
        <f t="shared" si="119"/>
        <v>0.73883817430697274</v>
      </c>
      <c r="G557" s="40">
        <f t="shared" si="120"/>
        <v>6.166878756868859E-3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0">
        <f t="shared" si="112"/>
        <v>221.18462435126915</v>
      </c>
      <c r="F558" s="40">
        <f t="shared" si="119"/>
        <v>0.74037240291163009</v>
      </c>
      <c r="G558" s="40">
        <f t="shared" si="120"/>
        <v>6.1842800802243891E-3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0">
        <f t="shared" si="112"/>
        <v>221.15926561422748</v>
      </c>
      <c r="F559" s="40">
        <f t="shared" si="119"/>
        <v>0.74208692559686062</v>
      </c>
      <c r="G559" s="40">
        <f t="shared" si="120"/>
        <v>6.2058919133484288E-3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0">
        <f t="shared" si="112"/>
        <v>221.18182163470797</v>
      </c>
      <c r="F560" s="40">
        <f t="shared" si="119"/>
        <v>0.74564920029615311</v>
      </c>
      <c r="G560" s="40">
        <f t="shared" si="120"/>
        <v>6.2332937715554463E-3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0">
        <f t="shared" si="112"/>
        <v>221.25042534243343</v>
      </c>
      <c r="F561" s="40">
        <f xml:space="preserve"> E561^2*ABS(H$10/(LN(D561))^2-H$7)*(1/SQRT(C561)-1/SQRT(B561))/(SQRT(11*115))</f>
        <v>0.74427322809133611</v>
      </c>
      <c r="G561" s="40">
        <f xml:space="preserve"> E561*ABS(H$10/(LN(D561))^2-H$7)*(1/SQRT(C561)+1/SQRT(B561))/(SQRT(11*115))</f>
        <v>6.2110516098288103E-3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0">
        <f t="shared" si="112"/>
        <v>221.24937463034451</v>
      </c>
      <c r="F562" s="40">
        <f t="shared" ref="F562:F570" si="121" xml:space="preserve"> E562^2*ABS(H$10/(LN(D562))^2-H$7)*(1/SQRT(C562)-1/SQRT(B562))/(SQRT(11*115))</f>
        <v>0.74580300179486092</v>
      </c>
      <c r="G562" s="40">
        <f t="shared" ref="G562:G570" si="122" xml:space="preserve"> E562*ABS(H$10/(LN(D562))^2-H$7)*(1/SQRT(C562)+1/SQRT(B562))/(SQRT(11*115))</f>
        <v>6.2296654807421463E-3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0">
        <f t="shared" si="112"/>
        <v>221.190950500692</v>
      </c>
      <c r="F563" s="40">
        <f t="shared" si="121"/>
        <v>0.75191864327220648</v>
      </c>
      <c r="G563" s="40">
        <f t="shared" si="122"/>
        <v>6.2659217438741964E-3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0">
        <f t="shared" si="112"/>
        <v>221.18194538411854</v>
      </c>
      <c r="F564" s="40">
        <f t="shared" si="121"/>
        <v>0.75392179364243572</v>
      </c>
      <c r="G564" s="40">
        <f t="shared" si="122"/>
        <v>6.2867419694529973E-3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0">
        <f t="shared" si="112"/>
        <v>221.20579110113357</v>
      </c>
      <c r="F565" s="40">
        <f t="shared" si="121"/>
        <v>0.75574610604017922</v>
      </c>
      <c r="G565" s="40">
        <f t="shared" si="122"/>
        <v>6.3072026663069753E-3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0">
        <f t="shared" si="112"/>
        <v>221.27134968183958</v>
      </c>
      <c r="F566" s="40">
        <f t="shared" si="121"/>
        <v>0.75919222258226393</v>
      </c>
      <c r="G566" s="40">
        <f t="shared" si="122"/>
        <v>6.3321882707206706E-3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0">
        <f t="shared" si="112"/>
        <v>221.36714171345255</v>
      </c>
      <c r="F567" s="40">
        <f t="shared" si="121"/>
        <v>0.76312496629881443</v>
      </c>
      <c r="G567" s="40">
        <f t="shared" si="122"/>
        <v>6.3575881934552752E-3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0">
        <f t="shared" si="112"/>
        <v>221.43162235259891</v>
      </c>
      <c r="F568" s="40">
        <f t="shared" si="121"/>
        <v>0.76732141635011275</v>
      </c>
      <c r="G568" s="40">
        <f t="shared" si="122"/>
        <v>6.3873082136718775E-3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0">
        <f t="shared" si="112"/>
        <v>221.59375389507986</v>
      </c>
      <c r="F569" s="40">
        <f t="shared" si="121"/>
        <v>0.76634112621823414</v>
      </c>
      <c r="G569" s="40">
        <f t="shared" si="122"/>
        <v>6.3878594940537476E-3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0">
        <f t="shared" si="112"/>
        <v>221.7150773385122</v>
      </c>
      <c r="F570" s="40">
        <f t="shared" si="121"/>
        <v>0.7657617014801581</v>
      </c>
      <c r="G570" s="40">
        <f t="shared" si="122"/>
        <v>6.391871701902847E-3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0">
        <f t="shared" si="112"/>
        <v>221.7541252501729</v>
      </c>
      <c r="F571" s="40">
        <f xml:space="preserve"> E571^2*ABS(H$10/(LN(D571))^2-H$7)*(1/SQRT(C571)-1/SQRT(B571))/(SQRT(11*117))</f>
        <v>0.7596973519612763</v>
      </c>
      <c r="G571" s="40">
        <f xml:space="preserve"> E571*ABS(H$10/(LN(D571))^2-H$7)*(1/SQRT(C571)+1/SQRT(B571))/(SQRT(11*117))</f>
        <v>6.3453916160448234E-3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0">
        <f t="shared" si="112"/>
        <v>221.81261810810335</v>
      </c>
      <c r="F572" s="40">
        <f t="shared" ref="F572:F580" si="123" xml:space="preserve"> E572^2*ABS(H$10/(LN(D572))^2-H$7)*(1/SQRT(C572)-1/SQRT(B572))/(SQRT(11*117))</f>
        <v>0.76338317383668197</v>
      </c>
      <c r="G572" s="40">
        <f t="shared" ref="G572:G580" si="124" xml:space="preserve"> E572*ABS(H$10/(LN(D572))^2-H$7)*(1/SQRT(C572)+1/SQRT(B572))/(SQRT(11*117))</f>
        <v>6.3704975522539528E-3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0">
        <f t="shared" si="112"/>
        <v>221.89404285533698</v>
      </c>
      <c r="F573" s="40">
        <f t="shared" si="123"/>
        <v>0.76644871397562653</v>
      </c>
      <c r="G573" s="40">
        <f t="shared" si="124"/>
        <v>6.3944355998764458E-3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0">
        <f t="shared" si="112"/>
        <v>221.94093839741595</v>
      </c>
      <c r="F574" s="40">
        <f t="shared" si="123"/>
        <v>0.76941661157238994</v>
      </c>
      <c r="G574" s="40">
        <f t="shared" si="124"/>
        <v>6.4173849488619308E-3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0">
        <f t="shared" si="112"/>
        <v>221.97332058047644</v>
      </c>
      <c r="F575" s="40">
        <f t="shared" si="123"/>
        <v>0.77318917632499928</v>
      </c>
      <c r="G575" s="40">
        <f t="shared" si="124"/>
        <v>6.4449515197361074E-3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0">
        <f t="shared" si="112"/>
        <v>221.90945849398696</v>
      </c>
      <c r="F576" s="40">
        <f t="shared" si="123"/>
        <v>0.77753400022412889</v>
      </c>
      <c r="G576" s="40">
        <f t="shared" si="124"/>
        <v>6.4750988615989123E-3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0">
        <f t="shared" si="112"/>
        <v>221.76811152086179</v>
      </c>
      <c r="F577" s="40">
        <f t="shared" si="123"/>
        <v>0.78074327850044412</v>
      </c>
      <c r="G577" s="40">
        <f t="shared" si="124"/>
        <v>6.5073382420912269E-3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0">
        <f t="shared" si="112"/>
        <v>221.57332316667586</v>
      </c>
      <c r="F578" s="40">
        <f t="shared" si="123"/>
        <v>0.7845224003953204</v>
      </c>
      <c r="G578" s="40">
        <f t="shared" si="124"/>
        <v>6.5437077146929925E-3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0">
        <f t="shared" ref="E579:E630" si="125" xml:space="preserve"> (H$4+H$7*LN(D579)+H$10/LN(D579))^-1</f>
        <v>221.2971499306347</v>
      </c>
      <c r="F579" s="40">
        <f t="shared" si="123"/>
        <v>0.79058769509428817</v>
      </c>
      <c r="G579" s="40">
        <f t="shared" si="124"/>
        <v>6.593030158898402E-3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0">
        <f t="shared" si="125"/>
        <v>221.03621848966691</v>
      </c>
      <c r="F580" s="40">
        <f t="shared" si="123"/>
        <v>0.79121098246710386</v>
      </c>
      <c r="G580" s="40">
        <f t="shared" si="124"/>
        <v>6.61743037349302E-3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0">
        <f t="shared" si="125"/>
        <v>220.74729678978147</v>
      </c>
      <c r="F581" s="40">
        <f xml:space="preserve"> E581^2*ABS(H$10/(LN(D581))^2-H$7)*(1/SQRT(C581)-1/SQRT(B581))/(SQRT(11*119))</f>
        <v>0.78862027022264791</v>
      </c>
      <c r="G581" s="40">
        <f xml:space="preserve"> E581*ABS(H$10/(LN(D581))^2-H$7)*(1/SQRT(C581)+1/SQRT(B581))/(SQRT(11*119))</f>
        <v>6.6004035925660417E-3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0">
        <f t="shared" si="125"/>
        <v>220.50964337059946</v>
      </c>
      <c r="F582" s="40">
        <f t="shared" ref="F582:F590" si="126" xml:space="preserve"> E582^2*ABS(H$10/(LN(D582))^2-H$7)*(1/SQRT(C582)-1/SQRT(B582))/(SQRT(11*119))</f>
        <v>0.79454767320152087</v>
      </c>
      <c r="G582" s="40">
        <f t="shared" ref="G582:G590" si="127" xml:space="preserve"> E582*ABS(H$10/(LN(D582))^2-H$7)*(1/SQRT(C582)+1/SQRT(B582))/(SQRT(11*119))</f>
        <v>6.6491031773153828E-3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0">
        <f t="shared" si="125"/>
        <v>220.26181843953736</v>
      </c>
      <c r="F583" s="40">
        <f t="shared" si="126"/>
        <v>0.80130213760229196</v>
      </c>
      <c r="G583" s="40">
        <f t="shared" si="127"/>
        <v>6.6997021935071748E-3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0">
        <f t="shared" si="125"/>
        <v>220.02334439634433</v>
      </c>
      <c r="F584" s="40">
        <f t="shared" si="126"/>
        <v>0.80816288031047301</v>
      </c>
      <c r="G584" s="40">
        <f t="shared" si="127"/>
        <v>6.7508710428507398E-3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0">
        <f t="shared" si="125"/>
        <v>219.83197399344354</v>
      </c>
      <c r="F585" s="40">
        <f t="shared" si="126"/>
        <v>0.81070661355774876</v>
      </c>
      <c r="G585" s="40">
        <f t="shared" si="127"/>
        <v>6.7801360956059251E-3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0">
        <f t="shared" si="125"/>
        <v>219.56633461102055</v>
      </c>
      <c r="F586" s="40">
        <f t="shared" si="126"/>
        <v>0.8157204099240406</v>
      </c>
      <c r="G586" s="40">
        <f t="shared" si="127"/>
        <v>6.8223091514456238E-3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0">
        <f t="shared" si="125"/>
        <v>219.30910980814468</v>
      </c>
      <c r="F587" s="40">
        <f t="shared" si="126"/>
        <v>0.81879683679496107</v>
      </c>
      <c r="G587" s="40">
        <f t="shared" si="127"/>
        <v>6.8569086407191939E-3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0">
        <f t="shared" si="125"/>
        <v>219.07716855085542</v>
      </c>
      <c r="F588" s="40">
        <f t="shared" si="126"/>
        <v>0.82229935893802919</v>
      </c>
      <c r="G588" s="40">
        <f t="shared" si="127"/>
        <v>6.8930715491173486E-3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0">
        <f t="shared" si="125"/>
        <v>218.93764164024083</v>
      </c>
      <c r="F589" s="40">
        <f t="shared" si="126"/>
        <v>0.82533416910695079</v>
      </c>
      <c r="G589" s="40">
        <f t="shared" si="127"/>
        <v>6.9236257769782318E-3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0">
        <f t="shared" si="125"/>
        <v>218.87969366150668</v>
      </c>
      <c r="F590" s="40">
        <f t="shared" si="126"/>
        <v>0.82916186315487783</v>
      </c>
      <c r="G590" s="40">
        <f t="shared" si="127"/>
        <v>6.9562368917747974E-3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0">
        <f t="shared" si="125"/>
        <v>218.9085045111589</v>
      </c>
      <c r="F591" s="40">
        <f xml:space="preserve"> E591^2*ABS(H$10/(LN(D591))^2-H$7)*(1/SQRT(C591)-1/SQRT(B591))/(SQRT(11*121))</f>
        <v>0.82592602467261211</v>
      </c>
      <c r="G591" s="40">
        <f xml:space="preserve"> E591*ABS(H$10/(LN(D591))^2-H$7)*(1/SQRT(C591)+1/SQRT(B591))/(SQRT(11*121))</f>
        <v>6.9264603378652303E-3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0">
        <f t="shared" si="125"/>
        <v>218.93810142932483</v>
      </c>
      <c r="F592" s="40">
        <f t="shared" ref="F592:F600" si="128" xml:space="preserve"> E592^2*ABS(H$10/(LN(D592))^2-H$7)*(1/SQRT(C592)-1/SQRT(B592))/(SQRT(11*121))</f>
        <v>0.8297865857643778</v>
      </c>
      <c r="G592" s="40">
        <f t="shared" ref="G592:G600" si="129" xml:space="preserve"> E592*ABS(H$10/(LN(D592))^2-H$7)*(1/SQRT(C592)+1/SQRT(B592))/(SQRT(11*121))</f>
        <v>6.9552636414824988E-3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0">
        <f t="shared" si="125"/>
        <v>218.9365187085769</v>
      </c>
      <c r="F593" s="40">
        <f t="shared" si="128"/>
        <v>0.83415052586593874</v>
      </c>
      <c r="G593" s="40">
        <f t="shared" si="129"/>
        <v>6.9881586618332631E-3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0">
        <f t="shared" si="125"/>
        <v>218.92076054500222</v>
      </c>
      <c r="F594" s="40">
        <f t="shared" si="128"/>
        <v>0.83703368427012537</v>
      </c>
      <c r="G594" s="40">
        <f t="shared" si="129"/>
        <v>7.0157500000611805E-3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0">
        <f t="shared" si="125"/>
        <v>218.847211563641</v>
      </c>
      <c r="F595" s="40">
        <f t="shared" si="128"/>
        <v>0.8405029371269267</v>
      </c>
      <c r="G595" s="40">
        <f t="shared" si="129"/>
        <v>7.0481342329282992E-3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0">
        <f t="shared" si="125"/>
        <v>218.73111153500068</v>
      </c>
      <c r="F596" s="40">
        <f t="shared" si="128"/>
        <v>0.83954842996582368</v>
      </c>
      <c r="G596" s="40">
        <f t="shared" si="129"/>
        <v>7.0620066704089428E-3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0">
        <f t="shared" si="125"/>
        <v>218.70210038763008</v>
      </c>
      <c r="F597" s="40">
        <f t="shared" si="128"/>
        <v>0.84550689205974894</v>
      </c>
      <c r="G597" s="40">
        <f t="shared" si="129"/>
        <v>7.1048405031036406E-3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0">
        <f t="shared" si="125"/>
        <v>218.68405428327316</v>
      </c>
      <c r="F598" s="40">
        <f t="shared" si="128"/>
        <v>0.85021797711670455</v>
      </c>
      <c r="G598" s="40">
        <f t="shared" si="129"/>
        <v>7.1400983591871706E-3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0">
        <f t="shared" si="125"/>
        <v>218.69918765006156</v>
      </c>
      <c r="F599" s="40">
        <f t="shared" si="128"/>
        <v>0.85409645043510152</v>
      </c>
      <c r="G599" s="40">
        <f t="shared" si="129"/>
        <v>7.1690593674819478E-3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0">
        <f t="shared" si="125"/>
        <v>218.60627322635949</v>
      </c>
      <c r="F600" s="40">
        <f t="shared" si="128"/>
        <v>0.8601375905094506</v>
      </c>
      <c r="G600" s="40">
        <f t="shared" si="129"/>
        <v>7.2127909036671751E-3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0">
        <f t="shared" si="125"/>
        <v>218.59624984660849</v>
      </c>
      <c r="F601" s="40">
        <f xml:space="preserve"> E601^2*ABS(H$10/(LN(D601))^2-H$7)*(1/SQRT(C601)-1/SQRT(B601))/(SQRT(11*123))</f>
        <v>0.85787638769294761</v>
      </c>
      <c r="G601" s="40">
        <f xml:space="preserve"> E601*ABS(H$10/(LN(D601))^2-H$7)*(1/SQRT(C601)+1/SQRT(B601))/(SQRT(11*123))</f>
        <v>7.1849273826261936E-3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0">
        <f t="shared" si="125"/>
        <v>218.49958482003223</v>
      </c>
      <c r="F602" s="40">
        <f t="shared" ref="F602:F610" si="130" xml:space="preserve"> E602^2*ABS(H$10/(LN(D602))^2-H$7)*(1/SQRT(C602)-1/SQRT(B602))/(SQRT(11*123))</f>
        <v>0.85758785595072129</v>
      </c>
      <c r="G602" s="40">
        <f t="shared" ref="G602:G610" si="131" xml:space="preserve"> E602*ABS(H$10/(LN(D602))^2-H$7)*(1/SQRT(C602)+1/SQRT(B602))/(SQRT(11*123))</f>
        <v>7.200031583196498E-3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0">
        <f t="shared" si="125"/>
        <v>218.54992657238736</v>
      </c>
      <c r="F603" s="40">
        <f t="shared" si="130"/>
        <v>0.86096474759663633</v>
      </c>
      <c r="G603" s="40">
        <f t="shared" si="131"/>
        <v>7.2260404196482489E-3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0">
        <f t="shared" si="125"/>
        <v>218.61652002359713</v>
      </c>
      <c r="F604" s="40">
        <f t="shared" si="130"/>
        <v>0.86337456361888643</v>
      </c>
      <c r="G604" s="40">
        <f t="shared" si="131"/>
        <v>7.2464088565804569E-3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0">
        <f t="shared" si="125"/>
        <v>218.71793918605363</v>
      </c>
      <c r="F605" s="40">
        <f t="shared" si="130"/>
        <v>0.87075791852953666</v>
      </c>
      <c r="G605" s="40">
        <f t="shared" si="131"/>
        <v>7.2877256794023357E-3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0">
        <f t="shared" si="125"/>
        <v>218.81307890838335</v>
      </c>
      <c r="F606" s="40">
        <f t="shared" si="130"/>
        <v>0.86979031414436592</v>
      </c>
      <c r="G606" s="40">
        <f t="shared" si="131"/>
        <v>7.2929701347734964E-3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0">
        <f t="shared" si="125"/>
        <v>219.05439711565168</v>
      </c>
      <c r="F607" s="40">
        <f t="shared" si="130"/>
        <v>0.87213355576783402</v>
      </c>
      <c r="G607" s="40">
        <f t="shared" si="131"/>
        <v>7.3068121415579236E-3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0">
        <f t="shared" si="125"/>
        <v>219.2456480471285</v>
      </c>
      <c r="F608" s="40">
        <f t="shared" si="130"/>
        <v>0.87122461368543558</v>
      </c>
      <c r="G608" s="40">
        <f t="shared" si="131"/>
        <v>7.3124400223532979E-3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0">
        <f t="shared" si="125"/>
        <v>219.44819845137482</v>
      </c>
      <c r="F609" s="40">
        <f t="shared" si="130"/>
        <v>0.87433120468922576</v>
      </c>
      <c r="G609" s="40">
        <f t="shared" si="131"/>
        <v>7.3297799413597573E-3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0">
        <f t="shared" si="125"/>
        <v>219.56925446677093</v>
      </c>
      <c r="F610" s="40">
        <f t="shared" si="130"/>
        <v>0.87632552241560546</v>
      </c>
      <c r="G610" s="40">
        <f t="shared" si="131"/>
        <v>7.3459358974281661E-3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0">
        <f t="shared" si="125"/>
        <v>219.82094539388467</v>
      </c>
      <c r="F611" s="40">
        <f xml:space="preserve"> E611^2*ABS(H$10/(LN(D611))^2-H$7)*(1/SQRT(C611)-1/SQRT(B611))/(SQRT(11*125))</f>
        <v>0.87457056903352282</v>
      </c>
      <c r="G611" s="40">
        <f xml:space="preserve"> E611*ABS(H$10/(LN(D611))^2-H$7)*(1/SQRT(C611)+1/SQRT(B611))/(SQRT(11*125))</f>
        <v>7.3113032451545554E-3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0">
        <f t="shared" si="125"/>
        <v>220.02922991550579</v>
      </c>
      <c r="F612" s="40">
        <f t="shared" ref="F612:F620" si="132" xml:space="preserve"> E612^2*ABS(H$10/(LN(D612))^2-H$7)*(1/SQRT(C612)-1/SQRT(B612))/(SQRT(11*125))</f>
        <v>0.87291794896688468</v>
      </c>
      <c r="G612" s="40">
        <f t="shared" ref="G612:G620" si="133" xml:space="preserve"> E612*ABS(H$10/(LN(D612))^2-H$7)*(1/SQRT(C612)+1/SQRT(B612))/(SQRT(11*125))</f>
        <v>7.3089531121333321E-3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0">
        <f t="shared" si="125"/>
        <v>220.22672016321044</v>
      </c>
      <c r="F613" s="40">
        <f t="shared" si="132"/>
        <v>0.87466580253392823</v>
      </c>
      <c r="G613" s="40">
        <f t="shared" si="133"/>
        <v>7.3222943139064755E-3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0">
        <f t="shared" si="125"/>
        <v>220.29400896054304</v>
      </c>
      <c r="F614" s="40">
        <f t="shared" si="132"/>
        <v>0.87727678254882568</v>
      </c>
      <c r="G614" s="40">
        <f t="shared" si="133"/>
        <v>7.3433489278540206E-3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0">
        <f t="shared" si="125"/>
        <v>220.39760495385849</v>
      </c>
      <c r="F615" s="40">
        <f t="shared" si="132"/>
        <v>0.88346563828422675</v>
      </c>
      <c r="G615" s="40">
        <f t="shared" si="133"/>
        <v>7.3782664399269443E-3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0">
        <f t="shared" si="125"/>
        <v>220.46361288636896</v>
      </c>
      <c r="F616" s="40">
        <f t="shared" si="132"/>
        <v>0.88528227096744783</v>
      </c>
      <c r="G616" s="40">
        <f t="shared" si="133"/>
        <v>7.3985883960505337E-3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0">
        <f t="shared" si="125"/>
        <v>220.67041783899501</v>
      </c>
      <c r="F617" s="40">
        <f t="shared" si="132"/>
        <v>0.88641412218945037</v>
      </c>
      <c r="G617" s="40">
        <f t="shared" si="133"/>
        <v>7.4098638806027557E-3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0">
        <f t="shared" si="125"/>
        <v>220.87619231002037</v>
      </c>
      <c r="F618" s="40">
        <f t="shared" si="132"/>
        <v>0.88989250811009524</v>
      </c>
      <c r="G618" s="40">
        <f t="shared" si="133"/>
        <v>7.4321964878357296E-3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0">
        <f t="shared" si="125"/>
        <v>221.01023379696363</v>
      </c>
      <c r="F619" s="40">
        <f t="shared" si="132"/>
        <v>0.89434944452438048</v>
      </c>
      <c r="G619" s="40">
        <f t="shared" si="133"/>
        <v>7.459702801551788E-3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0">
        <f t="shared" si="125"/>
        <v>221.14491820705726</v>
      </c>
      <c r="F620" s="40">
        <f t="shared" si="132"/>
        <v>0.89633657785797516</v>
      </c>
      <c r="G620" s="40">
        <f t="shared" si="133"/>
        <v>7.4768246821918412E-3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0">
        <f t="shared" si="125"/>
        <v>221.41910419976693</v>
      </c>
      <c r="F621" s="40">
        <f xml:space="preserve"> E621^2*ABS(H$10/(LN(D621))^2-H$7)*(1/SQRT(C621)-1/SQRT(B621))/(SQRT(11*127))</f>
        <v>0.89324227764482378</v>
      </c>
      <c r="G621" s="40">
        <f xml:space="preserve"> E621*ABS(H$10/(LN(D621))^2-H$7)*(1/SQRT(C621)+1/SQRT(B621))/(SQRT(11*127))</f>
        <v>7.4380020812071478E-3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0">
        <f t="shared" si="125"/>
        <v>221.6331088100103</v>
      </c>
      <c r="F622" s="40">
        <f t="shared" ref="F622:F630" si="134" xml:space="preserve"> E622^2*ABS(H$10/(LN(D622))^2-H$7)*(1/SQRT(C622)-1/SQRT(B622))/(SQRT(11*127))</f>
        <v>0.89212968693397277</v>
      </c>
      <c r="G622" s="40">
        <f t="shared" ref="G622:G630" si="135" xml:space="preserve"> E622*ABS(H$10/(LN(D622))^2-H$7)*(1/SQRT(C622)+1/SQRT(B622))/(SQRT(11*127))</f>
        <v>7.4372059999816354E-3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0">
        <f t="shared" si="125"/>
        <v>221.80373347970175</v>
      </c>
      <c r="F623" s="40">
        <f t="shared" si="134"/>
        <v>0.89081701946393044</v>
      </c>
      <c r="G623" s="40">
        <f t="shared" si="135"/>
        <v>7.4395019412730407E-3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0">
        <f t="shared" si="125"/>
        <v>221.96841477341704</v>
      </c>
      <c r="F624" s="40">
        <f t="shared" si="134"/>
        <v>0.89552863513592895</v>
      </c>
      <c r="G624" s="40">
        <f t="shared" si="135"/>
        <v>7.4644664616408665E-3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0">
        <f t="shared" si="125"/>
        <v>222.11844476492143</v>
      </c>
      <c r="F625" s="40">
        <f t="shared" si="134"/>
        <v>0.89776179625753882</v>
      </c>
      <c r="G625" s="40">
        <f t="shared" si="135"/>
        <v>7.479625498469848E-3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0">
        <f t="shared" si="125"/>
        <v>222.22694964759827</v>
      </c>
      <c r="F626" s="40">
        <f t="shared" si="134"/>
        <v>0.89824464385316449</v>
      </c>
      <c r="G626" s="40">
        <f t="shared" si="135"/>
        <v>7.493891230048638E-3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0">
        <f t="shared" si="125"/>
        <v>222.40927294834231</v>
      </c>
      <c r="F627" s="40">
        <f t="shared" si="134"/>
        <v>0.90224289243123201</v>
      </c>
      <c r="G627" s="40">
        <f t="shared" si="135"/>
        <v>7.5166246433713618E-3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0">
        <f t="shared" si="125"/>
        <v>222.48746879965239</v>
      </c>
      <c r="F628" s="40">
        <f t="shared" si="134"/>
        <v>0.90519604900273687</v>
      </c>
      <c r="G628" s="40">
        <f t="shared" si="135"/>
        <v>7.5389446402870713E-3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0">
        <f t="shared" si="125"/>
        <v>222.45087807070976</v>
      </c>
      <c r="F629" s="40">
        <f t="shared" si="134"/>
        <v>0.90939743595894296</v>
      </c>
      <c r="G629" s="40">
        <f t="shared" si="135"/>
        <v>7.5741432592535008E-3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0">
        <f t="shared" si="125"/>
        <v>222.4329037695511</v>
      </c>
      <c r="F630" s="40">
        <f t="shared" si="134"/>
        <v>0.91557893031202664</v>
      </c>
      <c r="G630" s="40">
        <f t="shared" si="135"/>
        <v>7.6178435292451234E-3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7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7" r:id="rId14"/>
      </mc:Fallback>
    </mc:AlternateContent>
    <mc:AlternateContent xmlns:mc="http://schemas.openxmlformats.org/markup-compatibility/2006">
      <mc:Choice Requires="x14">
        <oleObject progId="Equation.DSMT4" shapeId="1178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8" r:id="rId16"/>
      </mc:Fallback>
    </mc:AlternateContent>
    <mc:AlternateContent xmlns:mc="http://schemas.openxmlformats.org/markup-compatibility/2006">
      <mc:Choice Requires="x14">
        <oleObject progId="Equation.DSMT4" shapeId="1179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9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2016-06-01T14:37:23Z</dcterms:modified>
</cp:coreProperties>
</file>